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360" windowHeight="9090" activeTab="0"/>
  </bookViews>
  <sheets>
    <sheet name="Scores" sheetId="1" r:id="rId1"/>
    <sheet name="Count 1" sheetId="2" r:id="rId2"/>
    <sheet name="Count 2" sheetId="3" r:id="rId3"/>
    <sheet name="Cashier 1" sheetId="4" r:id="rId4"/>
    <sheet name="Cashier 2" sheetId="5" r:id="rId5"/>
    <sheet name="SalesTax" sheetId="6" r:id="rId6"/>
    <sheet name="Cashier 3" sheetId="7" r:id="rId7"/>
    <sheet name="Cashier 4" sheetId="8" r:id="rId8"/>
  </sheets>
  <definedNames>
    <definedName name="_xlnm.Print_Area" localSheetId="7">'Cashier 4'!$M$1</definedName>
    <definedName name="_xlnm.Print_Area" localSheetId="1">'Count 1'!$H$2</definedName>
    <definedName name="_xlnm.Print_Area" localSheetId="2">'Count 2'!$H$2</definedName>
    <definedName name="_xlnm.Print_Area" localSheetId="5">'SalesTax'!$J$1</definedName>
    <definedName name="_xlnm.Print_Area" localSheetId="0">'Scores'!$A$1:$I$13</definedName>
    <definedName name="Z_D7464B35_069C_4820_A81A_46A4A5923A03_.wvu.PrintArea" localSheetId="0" hidden="1">'Scores'!$A$1:$G$15</definedName>
  </definedNames>
  <calcPr fullCalcOnLoad="1"/>
</workbook>
</file>

<file path=xl/sharedStrings.xml><?xml version="1.0" encoding="utf-8"?>
<sst xmlns="http://schemas.openxmlformats.org/spreadsheetml/2006/main" count="513" uniqueCount="143">
  <si>
    <t>Name</t>
  </si>
  <si>
    <t>Period</t>
  </si>
  <si>
    <t>Score</t>
  </si>
  <si>
    <t>Counting Change Score Sheet</t>
  </si>
  <si>
    <t>The total is………</t>
  </si>
  <si>
    <t>out of</t>
  </si>
  <si>
    <t>You hand the customer….</t>
  </si>
  <si>
    <t>penny(s)</t>
  </si>
  <si>
    <t>quarter(s)</t>
  </si>
  <si>
    <t>Dime(s)</t>
  </si>
  <si>
    <t>nickel(s)</t>
  </si>
  <si>
    <t>dollar(s)</t>
  </si>
  <si>
    <t>dime(s)</t>
  </si>
  <si>
    <t>five(s)</t>
  </si>
  <si>
    <t>9.  Post Office: "I want to mail this package."</t>
  </si>
  <si>
    <t>10.  Library: "I need to pay a fine."</t>
  </si>
  <si>
    <t>Counting Change 2</t>
  </si>
  <si>
    <t>Fill the yellow spaces as needed--leave the spaces you don't need blank</t>
  </si>
  <si>
    <t>1. At Wendys: Can I have a frosty?</t>
  </si>
  <si>
    <t>Cost….</t>
  </si>
  <si>
    <t>Customer gives…..</t>
  </si>
  <si>
    <t>you give</t>
  </si>
  <si>
    <t>ten(s)</t>
  </si>
  <si>
    <t>twenty(s)</t>
  </si>
  <si>
    <t>Answer check…..</t>
  </si>
  <si>
    <t>2. At Taco Bell: I want a burrito combo.</t>
  </si>
  <si>
    <t>3. At the movies: I want a large popcorn and drink</t>
  </si>
  <si>
    <t>4. At Super Cuts: I need a haircut?</t>
  </si>
  <si>
    <t>5. At Radio Shack: I want the remote controlled car</t>
  </si>
  <si>
    <t>6. At Garts: I want these skiis.</t>
  </si>
  <si>
    <t>7. At Dennys: I'll have the Grand Slam.</t>
  </si>
  <si>
    <t>8. At Dairy Queen: Can I have a Dilly Bar?</t>
  </si>
  <si>
    <t>9. At Walmart: I need this CD</t>
  </si>
  <si>
    <t>10. At Walmart: I want this bike.</t>
  </si>
  <si>
    <t>Total Score</t>
  </si>
  <si>
    <r>
      <t xml:space="preserve">Fill in the yellow Squares.  The squares will turn </t>
    </r>
    <r>
      <rPr>
        <sz val="14"/>
        <color indexed="17"/>
        <rFont val="Arial"/>
        <family val="0"/>
      </rPr>
      <t xml:space="preserve">green </t>
    </r>
    <r>
      <rPr>
        <sz val="14"/>
        <rFont val="Arial"/>
        <family val="0"/>
      </rPr>
      <t>when you type in the right answer.</t>
    </r>
  </si>
  <si>
    <t>WARNING  : Not all yellow blanks need a number. Some will be left blank</t>
  </si>
  <si>
    <t>You need to give the customer</t>
  </si>
  <si>
    <t>change</t>
  </si>
  <si>
    <t>in change</t>
  </si>
  <si>
    <t>=</t>
  </si>
  <si>
    <t>Cashiering Activity # 1</t>
  </si>
  <si>
    <t>Let's see if you know how to give change back using the fewest coins and bills possible.  Below is a chart showing different amounts of money.  What coins and bills would you use to equal the amount listed?</t>
  </si>
  <si>
    <t>For Example, if the change amount was $56.92, you would fill in the boxes as shown in the sample.</t>
  </si>
  <si>
    <t>Now fill in the ten change transactions below.  Make sure the answer column matches the sample column.</t>
  </si>
  <si>
    <t>Coins</t>
  </si>
  <si>
    <t>Bills</t>
  </si>
  <si>
    <t>Answer Check</t>
  </si>
  <si>
    <t>Sample</t>
  </si>
  <si>
    <t>1</t>
  </si>
  <si>
    <t>2</t>
  </si>
  <si>
    <t>3</t>
  </si>
  <si>
    <t>4</t>
  </si>
  <si>
    <t>5</t>
  </si>
  <si>
    <t>6</t>
  </si>
  <si>
    <t>7</t>
  </si>
  <si>
    <t>8</t>
  </si>
  <si>
    <t>9</t>
  </si>
  <si>
    <t>10</t>
  </si>
  <si>
    <t>Problem Check</t>
  </si>
  <si>
    <t>Problem #1</t>
  </si>
  <si>
    <t>Problem #2</t>
  </si>
  <si>
    <t>Problem #3</t>
  </si>
  <si>
    <t>Problem #4</t>
  </si>
  <si>
    <t>Problem #5</t>
  </si>
  <si>
    <t>Problem #6</t>
  </si>
  <si>
    <t>Problem #7</t>
  </si>
  <si>
    <t>Problem #8</t>
  </si>
  <si>
    <t>Problem #9</t>
  </si>
  <si>
    <t>Problem #10</t>
  </si>
  <si>
    <t>Cashier 1 Score</t>
  </si>
  <si>
    <t>Cashiering Activity # 2</t>
  </si>
  <si>
    <t>Below is a chart showing the amount the customer spent and the bills he or she gave you to pay the bill</t>
  </si>
  <si>
    <t>Fill in the ten change transactions below.  Make sure the answer column matches the sample column.</t>
  </si>
  <si>
    <t>Give the customer the least amount of coins and bills possible.</t>
  </si>
  <si>
    <t>Amount Received</t>
  </si>
  <si>
    <t>Amount of purchase</t>
  </si>
  <si>
    <t>Change</t>
  </si>
  <si>
    <t>Change Given</t>
  </si>
  <si>
    <t>Total Amount</t>
  </si>
  <si>
    <t>Cashier 2 Score</t>
  </si>
  <si>
    <t>Cashiering Activity # 3</t>
  </si>
  <si>
    <r>
      <t xml:space="preserve">The cash register is </t>
    </r>
    <r>
      <rPr>
        <b/>
        <u val="single"/>
        <sz val="12"/>
        <rFont val="Arial"/>
        <family val="2"/>
      </rPr>
      <t xml:space="preserve">BROKEN!  </t>
    </r>
    <r>
      <rPr>
        <sz val="12"/>
        <rFont val="Arial"/>
        <family val="0"/>
      </rPr>
      <t>As a checker at Casper's Market, you are responsible for adding the sales tax, collecting the customer's money, and giving the correct change.</t>
    </r>
  </si>
  <si>
    <t>To figure the sales tax, Multiply the amont of the purchase times 0.065.  In the sample, the sales tax is =12.75*.065.  So for problem #1, in cell D13, type =18.70*.065 and hit ENTER.  The sales tax should then read 1.22</t>
  </si>
  <si>
    <t>Make sure your cash box balances at the end.</t>
  </si>
  <si>
    <r>
      <t xml:space="preserve">You MUST figure the sales tax </t>
    </r>
    <r>
      <rPr>
        <b/>
        <u val="single"/>
        <sz val="24"/>
        <color indexed="10"/>
        <rFont val="Arial"/>
        <family val="2"/>
      </rPr>
      <t>FIRST!</t>
    </r>
  </si>
  <si>
    <t>Customer #</t>
  </si>
  <si>
    <t>Sales Tax 6.5 %</t>
  </si>
  <si>
    <t>Total Sales</t>
  </si>
  <si>
    <t>Customer gives you</t>
  </si>
  <si>
    <t>Cash Given</t>
  </si>
  <si>
    <t xml:space="preserve">Total </t>
  </si>
  <si>
    <t>11</t>
  </si>
  <si>
    <t>12</t>
  </si>
  <si>
    <t>13</t>
  </si>
  <si>
    <t>14</t>
  </si>
  <si>
    <t>Cashiering Activity # 4</t>
  </si>
  <si>
    <t>Make sure your cash box balances.</t>
  </si>
  <si>
    <r>
      <t xml:space="preserve">You have a </t>
    </r>
    <r>
      <rPr>
        <b/>
        <u val="single"/>
        <sz val="12"/>
        <color indexed="12"/>
        <rFont val="Arial"/>
        <family val="2"/>
      </rPr>
      <t>new</t>
    </r>
    <r>
      <rPr>
        <sz val="12"/>
        <rFont val="Arial"/>
        <family val="0"/>
      </rPr>
      <t xml:space="preserve"> job working as a bank teller.  You have 587.14 in your cash box: 26-$20,  4-$10,  3-$5,  9-$1 in bills and 9 pennies, 3 nickels, 4 dimes, and 10 quarters.</t>
    </r>
  </si>
  <si>
    <t>You have to cash 7 checks.  If you give each customer the least amount of bills and change possible, you will be able to cash all the checks and not have any money left over.</t>
  </si>
  <si>
    <t>Check #</t>
  </si>
  <si>
    <t>Amount</t>
  </si>
  <si>
    <t>In Box</t>
  </si>
  <si>
    <t>Totals</t>
  </si>
  <si>
    <t>Number of coins/bills check</t>
  </si>
  <si>
    <t>Cash Box</t>
  </si>
  <si>
    <t>Cashier 3 Score</t>
  </si>
  <si>
    <t>Cashier 4 Score</t>
  </si>
  <si>
    <t xml:space="preserve">Score </t>
  </si>
  <si>
    <t>In Utah, the store has to ADD sales tax to everything you buy.</t>
  </si>
  <si>
    <t>For example, if you have ONE dollar, and the price tag says 99 cents--you don't have enough money.</t>
  </si>
  <si>
    <t>The store is going to add 6 or 7 cents as a TAX.  The 99 cent item will cost $1.06.</t>
  </si>
  <si>
    <t>To calculate the sales tax, you multiply the price times the sales tax.</t>
  </si>
  <si>
    <t>In many cities in Utah, the sales tax is six and a half percent.</t>
  </si>
  <si>
    <t>Item</t>
  </si>
  <si>
    <t>Cost</t>
  </si>
  <si>
    <t>Total Price</t>
  </si>
  <si>
    <t>Tax (Cost * .065)</t>
  </si>
  <si>
    <t>Candy</t>
  </si>
  <si>
    <t>2 candies</t>
  </si>
  <si>
    <t>CD</t>
  </si>
  <si>
    <t>2 CDs</t>
  </si>
  <si>
    <t>TV</t>
  </si>
  <si>
    <t>Car</t>
  </si>
  <si>
    <t>Sales Tax</t>
  </si>
  <si>
    <t>Counting Back Change to One Dollar</t>
  </si>
  <si>
    <t>.50 + .50 =</t>
  </si>
  <si>
    <t>.46 + 04 =</t>
  </si>
  <si>
    <t>.29 + .01 =</t>
  </si>
  <si>
    <t>.30 + .20 =</t>
  </si>
  <si>
    <t>1. At Mcdonalds</t>
  </si>
  <si>
    <t>.85 +.05 =</t>
  </si>
  <si>
    <t>.90 +.10 =</t>
  </si>
  <si>
    <t>.98+.02 =</t>
  </si>
  <si>
    <t>.55+.20=</t>
  </si>
  <si>
    <t>.75+.25=</t>
  </si>
  <si>
    <t>Overall</t>
  </si>
  <si>
    <t>So you multiply the price times .065  To do this, just enter =cost*.065 into the tax cell (for example: =2.00*.065)</t>
  </si>
  <si>
    <t>To start, click on the Count 1 tab in the bottom left corner ot this screen.  Fill in the answers.  Save this file often.  Click on Save As the first time and save it under your name or in My Documents.  When you finish count 1, click on Count 2.  When you are finished with all the count sheets, click back on this Scores sheet to see your score and print this sheet only (Active Sheet)</t>
  </si>
  <si>
    <t>nickels</t>
  </si>
  <si>
    <t>Count 1 Scores</t>
  </si>
  <si>
    <t>Count 2 Score</t>
  </si>
  <si>
    <t>Your Name Here!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</si>
</sst>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Yes&quot;;&quot;Yes&quot;;&quot;No&quot;"/>
    <numFmt numFmtId="167" formatCode="&quot;True&quot;;&quot;True&quot;;&quot;False&quot;"/>
    <numFmt numFmtId="168" formatCode="&quot;On&quot;;&quot;On&quot;;&quot;Off&quot;"/>
    <numFmt numFmtId="169" formatCode="[$€-2]\ #,##0.00_);[Red]\([$€-2]\ #,##0.00\)"/>
    <numFmt numFmtId="170" formatCode="_(&quot;$&quot;* #,##0.000_);_(&quot;$&quot;* \(#,##0.000\);_(&quot;$&quot;* &quot;-&quot;???_);_(@_)"/>
  </numFmts>
  <fonts count="71">
    <font>
      <sz val="10"/>
      <name val="Arial"/>
      <family val="0"/>
    </font>
    <font>
      <sz val="14"/>
      <name val="Arial"/>
      <family val="2"/>
    </font>
    <font>
      <sz val="12"/>
      <name val="Arial"/>
      <family val="2"/>
    </font>
    <font>
      <sz val="18"/>
      <color indexed="10"/>
      <name val="Arial"/>
      <family val="0"/>
    </font>
    <font>
      <b/>
      <sz val="12"/>
      <name val="Arial"/>
      <family val="2"/>
    </font>
    <font>
      <sz val="24"/>
      <color indexed="61"/>
      <name val="Arial"/>
      <family val="2"/>
    </font>
    <font>
      <sz val="12"/>
      <color indexed="10"/>
      <name val="Arial"/>
      <family val="0"/>
    </font>
    <font>
      <sz val="14"/>
      <color indexed="17"/>
      <name val="Arial"/>
      <family val="0"/>
    </font>
    <font>
      <b/>
      <sz val="11"/>
      <color indexed="10"/>
      <name val="Arial"/>
      <family val="2"/>
    </font>
    <font>
      <u val="single"/>
      <sz val="10"/>
      <color indexed="12"/>
      <name val="Arial"/>
      <family val="0"/>
    </font>
    <font>
      <u val="single"/>
      <sz val="10"/>
      <color indexed="36"/>
      <name val="Arial"/>
      <family val="0"/>
    </font>
    <font>
      <b/>
      <i/>
      <sz val="11"/>
      <color indexed="10"/>
      <name val="Arial"/>
      <family val="2"/>
    </font>
    <font>
      <b/>
      <i/>
      <sz val="12"/>
      <color indexed="10"/>
      <name val="Arial"/>
      <family val="2"/>
    </font>
    <font>
      <sz val="10"/>
      <color indexed="10"/>
      <name val="Arial"/>
      <family val="0"/>
    </font>
    <font>
      <sz val="22"/>
      <color indexed="16"/>
      <name val="Arial"/>
      <family val="2"/>
    </font>
    <font>
      <sz val="20"/>
      <name val="Arial"/>
      <family val="0"/>
    </font>
    <font>
      <sz val="10"/>
      <color indexed="17"/>
      <name val="Arial"/>
      <family val="2"/>
    </font>
    <font>
      <sz val="12"/>
      <color indexed="12"/>
      <name val="Arial"/>
      <family val="0"/>
    </font>
    <font>
      <sz val="8"/>
      <name val="Arial"/>
      <family val="0"/>
    </font>
    <font>
      <sz val="18"/>
      <name val="Arial"/>
      <family val="0"/>
    </font>
    <font>
      <sz val="16"/>
      <name val="Arial"/>
      <family val="0"/>
    </font>
    <font>
      <sz val="10"/>
      <color indexed="12"/>
      <name val="Arial"/>
      <family val="0"/>
    </font>
    <font>
      <b/>
      <u val="single"/>
      <sz val="12"/>
      <name val="Arial"/>
      <family val="2"/>
    </font>
    <font>
      <b/>
      <sz val="24"/>
      <color indexed="10"/>
      <name val="Arial"/>
      <family val="2"/>
    </font>
    <font>
      <b/>
      <u val="single"/>
      <sz val="24"/>
      <color indexed="10"/>
      <name val="Arial"/>
      <family val="2"/>
    </font>
    <font>
      <sz val="18"/>
      <color indexed="12"/>
      <name val="Arial"/>
      <family val="0"/>
    </font>
    <font>
      <sz val="16"/>
      <color indexed="12"/>
      <name val="Arial"/>
      <family val="0"/>
    </font>
    <font>
      <b/>
      <u val="single"/>
      <sz val="12"/>
      <color indexed="12"/>
      <name val="Arial"/>
      <family val="2"/>
    </font>
    <font>
      <u val="single"/>
      <sz val="12"/>
      <name val="Arial"/>
      <family val="0"/>
    </font>
    <font>
      <b/>
      <sz val="12"/>
      <color indexed="17"/>
      <name val="Arial"/>
      <family val="2"/>
    </font>
    <font>
      <b/>
      <sz val="12"/>
      <color indexed="8"/>
      <name val="Arial"/>
      <family val="2"/>
    </font>
    <font>
      <b/>
      <sz val="12"/>
      <color indexed="12"/>
      <name val="Arial"/>
      <family val="2"/>
    </font>
    <font>
      <b/>
      <sz val="10"/>
      <name val="Arial"/>
      <family val="2"/>
    </font>
    <font>
      <b/>
      <sz val="10"/>
      <color indexed="10"/>
      <name val="Arial"/>
      <family val="2"/>
    </font>
    <font>
      <b/>
      <sz val="10"/>
      <color indexed="8"/>
      <name val="Arial"/>
      <family val="2"/>
    </font>
    <font>
      <sz val="10"/>
      <color indexed="9"/>
      <name val="Arial"/>
      <family val="0"/>
    </font>
    <font>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2"/>
        <bgColor indexed="64"/>
      </patternFill>
    </fill>
    <fill>
      <patternFill patternType="solid">
        <fgColor indexed="11"/>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39"/>
      </left>
      <right>
        <color indexed="63"/>
      </right>
      <top style="thick">
        <color indexed="39"/>
      </top>
      <bottom>
        <color indexed="63"/>
      </bottom>
    </border>
    <border>
      <left>
        <color indexed="63"/>
      </left>
      <right>
        <color indexed="63"/>
      </right>
      <top style="thick">
        <color indexed="39"/>
      </top>
      <bottom>
        <color indexed="63"/>
      </bottom>
    </border>
    <border>
      <left style="thick">
        <color indexed="39"/>
      </left>
      <right>
        <color indexed="63"/>
      </right>
      <top>
        <color indexed="63"/>
      </top>
      <bottom>
        <color indexed="63"/>
      </bottom>
    </border>
    <border>
      <left style="thick">
        <color indexed="57"/>
      </left>
      <right>
        <color indexed="63"/>
      </right>
      <top>
        <color indexed="63"/>
      </top>
      <bottom>
        <color indexed="63"/>
      </bottom>
    </border>
    <border>
      <left>
        <color indexed="63"/>
      </left>
      <right style="thick">
        <color indexed="57"/>
      </right>
      <top>
        <color indexed="63"/>
      </top>
      <bottom>
        <color indexed="63"/>
      </bottom>
    </border>
    <border>
      <left>
        <color indexed="63"/>
      </left>
      <right style="thick">
        <color indexed="11"/>
      </right>
      <top>
        <color indexed="63"/>
      </top>
      <bottom>
        <color indexed="63"/>
      </bottom>
    </border>
    <border>
      <left>
        <color indexed="63"/>
      </left>
      <right style="thick">
        <color indexed="39"/>
      </right>
      <top>
        <color indexed="63"/>
      </top>
      <bottom>
        <color indexed="63"/>
      </bottom>
    </border>
    <border>
      <left style="thick">
        <color indexed="57"/>
      </left>
      <right style="thick">
        <color indexed="57"/>
      </right>
      <top>
        <color indexed="63"/>
      </top>
      <bottom>
        <color indexed="63"/>
      </bottom>
    </border>
    <border>
      <left style="thick">
        <color indexed="39"/>
      </left>
      <right>
        <color indexed="63"/>
      </right>
      <top>
        <color indexed="63"/>
      </top>
      <bottom style="thick">
        <color indexed="39"/>
      </bottom>
    </border>
    <border>
      <left>
        <color indexed="63"/>
      </left>
      <right>
        <color indexed="63"/>
      </right>
      <top>
        <color indexed="63"/>
      </top>
      <bottom style="thick">
        <color indexed="39"/>
      </bottom>
    </border>
    <border>
      <left>
        <color indexed="63"/>
      </left>
      <right style="thick">
        <color indexed="39"/>
      </right>
      <top>
        <color indexed="63"/>
      </top>
      <bottom style="thick">
        <color indexed="39"/>
      </bottom>
    </border>
    <border>
      <left>
        <color indexed="63"/>
      </left>
      <right>
        <color indexed="63"/>
      </right>
      <top style="thick">
        <color indexed="12"/>
      </top>
      <bottom>
        <color indexed="63"/>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57"/>
      </right>
      <top>
        <color indexed="63"/>
      </top>
      <bottom style="thick">
        <color indexed="12"/>
      </bottom>
    </border>
    <border>
      <left>
        <color indexed="63"/>
      </left>
      <right style="thick">
        <color indexed="11"/>
      </right>
      <top>
        <color indexed="63"/>
      </top>
      <bottom style="thick">
        <color indexed="39"/>
      </bottom>
    </border>
    <border>
      <left style="thick">
        <color indexed="11"/>
      </left>
      <right style="thick">
        <color indexed="11"/>
      </right>
      <top>
        <color indexed="63"/>
      </top>
      <bottom>
        <color indexed="63"/>
      </bottom>
    </border>
    <border>
      <left>
        <color indexed="63"/>
      </left>
      <right style="thick">
        <color indexed="11"/>
      </right>
      <top>
        <color indexed="63"/>
      </top>
      <bottom style="thick">
        <color indexed="12"/>
      </bottom>
    </border>
    <border>
      <left style="thick">
        <color indexed="11"/>
      </left>
      <right style="thick">
        <color indexed="11"/>
      </right>
      <top>
        <color indexed="63"/>
      </top>
      <bottom style="thick">
        <color indexed="12"/>
      </bottom>
    </border>
    <border>
      <left style="thick">
        <color indexed="57"/>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color indexed="63"/>
      </top>
      <bottom style="medium"/>
    </border>
    <border>
      <left style="thick">
        <color indexed="57"/>
      </left>
      <right>
        <color indexed="63"/>
      </right>
      <top style="thick">
        <color indexed="12"/>
      </top>
      <bottom>
        <color indexed="63"/>
      </bottom>
    </border>
    <border>
      <left style="thick">
        <color indexed="57"/>
      </left>
      <right style="thick">
        <color indexed="11"/>
      </right>
      <top>
        <color indexed="63"/>
      </top>
      <bottom>
        <color indexed="63"/>
      </bottom>
    </border>
    <border>
      <left style="thick">
        <color indexed="57"/>
      </left>
      <right style="thick">
        <color indexed="57"/>
      </right>
      <top>
        <color indexed="63"/>
      </top>
      <bottom style="thick">
        <color indexed="39"/>
      </bottom>
    </border>
    <border>
      <left style="medium"/>
      <right style="medium"/>
      <top style="medium"/>
      <bottom style="medium"/>
    </border>
    <border>
      <left style="thick">
        <color indexed="57"/>
      </left>
      <right>
        <color indexed="63"/>
      </right>
      <top style="thick">
        <color indexed="39"/>
      </top>
      <bottom>
        <color indexed="63"/>
      </bottom>
    </border>
    <border>
      <left>
        <color indexed="63"/>
      </left>
      <right style="thick">
        <color indexed="57"/>
      </right>
      <top style="thick">
        <color indexed="39"/>
      </top>
      <bottom>
        <color indexed="63"/>
      </bottom>
    </border>
    <border>
      <left>
        <color indexed="63"/>
      </left>
      <right style="thick">
        <color indexed="11"/>
      </right>
      <top style="thick">
        <color indexed="39"/>
      </top>
      <bottom>
        <color indexed="63"/>
      </bottom>
    </border>
    <border>
      <left>
        <color indexed="63"/>
      </left>
      <right style="thick">
        <color indexed="39"/>
      </right>
      <top style="thick">
        <color indexed="39"/>
      </top>
      <bottom>
        <color indexed="63"/>
      </bottom>
    </border>
    <border>
      <left>
        <color indexed="63"/>
      </left>
      <right style="thick">
        <color indexed="57"/>
      </right>
      <top style="thick">
        <color indexed="12"/>
      </top>
      <bottom>
        <color indexed="63"/>
      </bottom>
    </border>
    <border>
      <left>
        <color indexed="63"/>
      </left>
      <right style="thick">
        <color indexed="11"/>
      </right>
      <top style="thick">
        <color indexed="12"/>
      </top>
      <bottom>
        <color indexed="63"/>
      </bottom>
    </border>
    <border>
      <left style="thick">
        <color indexed="11"/>
      </left>
      <right>
        <color indexed="63"/>
      </right>
      <top style="thick">
        <color indexed="12"/>
      </top>
      <bottom>
        <color indexed="63"/>
      </bottom>
    </border>
    <border>
      <left style="thick">
        <color indexed="11"/>
      </left>
      <right>
        <color indexed="63"/>
      </right>
      <top>
        <color indexed="63"/>
      </top>
      <bottom>
        <color indexed="63"/>
      </bottom>
    </border>
    <border>
      <left>
        <color indexed="63"/>
      </left>
      <right style="thick">
        <color indexed="12"/>
      </right>
      <top style="thick">
        <color indexed="12"/>
      </top>
      <bottom>
        <color indexed="63"/>
      </bottom>
    </border>
    <border>
      <left style="thick">
        <color indexed="57"/>
      </left>
      <right style="thick">
        <color indexed="57"/>
      </right>
      <top style="thick">
        <color indexed="12"/>
      </top>
      <bottom>
        <color indexed="63"/>
      </bottom>
    </border>
    <border>
      <left style="thick">
        <color indexed="11"/>
      </left>
      <right style="thick">
        <color indexed="11"/>
      </right>
      <top style="thick">
        <color indexed="12"/>
      </top>
      <bottom>
        <color indexed="63"/>
      </bottom>
    </border>
    <border>
      <left style="thick">
        <color indexed="11"/>
      </left>
      <right style="thick">
        <color indexed="12"/>
      </right>
      <top style="thick">
        <color indexed="12"/>
      </top>
      <bottom>
        <color indexed="63"/>
      </bottom>
    </border>
    <border>
      <left style="thick">
        <color indexed="11"/>
      </left>
      <right style="thick">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9"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84">
    <xf numFmtId="0" fontId="0" fillId="0" borderId="0" xfId="0" applyAlignment="1">
      <alignment/>
    </xf>
    <xf numFmtId="0" fontId="2" fillId="0" borderId="0" xfId="0" applyFont="1" applyAlignment="1">
      <alignment/>
    </xf>
    <xf numFmtId="0" fontId="0" fillId="0" borderId="0" xfId="44" applyNumberFormat="1" applyFont="1" applyAlignment="1">
      <alignment/>
    </xf>
    <xf numFmtId="44" fontId="0" fillId="0" borderId="0" xfId="44" applyFont="1" applyAlignment="1">
      <alignment/>
    </xf>
    <xf numFmtId="0" fontId="0" fillId="0" borderId="0" xfId="0" applyAlignment="1">
      <alignment horizontal="right"/>
    </xf>
    <xf numFmtId="0" fontId="0" fillId="33" borderId="0" xfId="42" applyNumberFormat="1" applyFont="1" applyFill="1" applyAlignment="1" applyProtection="1">
      <alignment/>
      <protection locked="0"/>
    </xf>
    <xf numFmtId="0" fontId="0" fillId="34" borderId="0" xfId="0" applyFill="1" applyAlignment="1">
      <alignment/>
    </xf>
    <xf numFmtId="0" fontId="0" fillId="34" borderId="0" xfId="44" applyNumberFormat="1" applyFont="1" applyFill="1" applyAlignment="1">
      <alignment/>
    </xf>
    <xf numFmtId="44" fontId="0" fillId="34" borderId="0" xfId="44" applyFont="1" applyFill="1" applyAlignment="1">
      <alignment/>
    </xf>
    <xf numFmtId="0" fontId="0" fillId="33" borderId="0" xfId="44" applyNumberFormat="1" applyFont="1" applyFill="1" applyAlignment="1" applyProtection="1">
      <alignment/>
      <protection locked="0"/>
    </xf>
    <xf numFmtId="44" fontId="0" fillId="33" borderId="0" xfId="44" applyFont="1" applyFill="1" applyAlignment="1" applyProtection="1">
      <alignment/>
      <protection locked="0"/>
    </xf>
    <xf numFmtId="0" fontId="1" fillId="0" borderId="0" xfId="0" applyFont="1" applyAlignment="1">
      <alignment/>
    </xf>
    <xf numFmtId="44" fontId="1" fillId="0" borderId="0" xfId="44" applyFont="1" applyAlignment="1">
      <alignment/>
    </xf>
    <xf numFmtId="0" fontId="0" fillId="0" borderId="0" xfId="0" applyFill="1" applyAlignment="1" applyProtection="1">
      <alignment/>
      <protection locked="0"/>
    </xf>
    <xf numFmtId="0" fontId="0" fillId="0" borderId="0" xfId="0" applyFill="1" applyAlignment="1" applyProtection="1">
      <alignment/>
      <protection/>
    </xf>
    <xf numFmtId="44" fontId="0" fillId="0" borderId="0" xfId="44" applyFont="1" applyFill="1" applyAlignment="1" applyProtection="1">
      <alignment/>
      <protection/>
    </xf>
    <xf numFmtId="0" fontId="0" fillId="33" borderId="0" xfId="0" applyFill="1" applyAlignment="1" applyProtection="1">
      <alignment/>
      <protection locked="0"/>
    </xf>
    <xf numFmtId="0" fontId="0" fillId="0" borderId="0" xfId="0" applyFill="1" applyAlignment="1">
      <alignment/>
    </xf>
    <xf numFmtId="44" fontId="0" fillId="0" borderId="0" xfId="44" applyFont="1" applyFill="1" applyAlignment="1">
      <alignment/>
    </xf>
    <xf numFmtId="0" fontId="2" fillId="35" borderId="0" xfId="0" applyFont="1" applyFill="1" applyAlignment="1">
      <alignment/>
    </xf>
    <xf numFmtId="0" fontId="6" fillId="0" borderId="0" xfId="0" applyFont="1" applyFill="1" applyAlignment="1">
      <alignment/>
    </xf>
    <xf numFmtId="0" fontId="1" fillId="0" borderId="0" xfId="0" applyFont="1" applyAlignment="1">
      <alignment/>
    </xf>
    <xf numFmtId="0" fontId="1" fillId="0" borderId="0" xfId="44" applyNumberFormat="1" applyFont="1" applyAlignment="1">
      <alignment/>
    </xf>
    <xf numFmtId="44" fontId="1" fillId="0" borderId="0" xfId="44" applyFont="1" applyAlignment="1">
      <alignment/>
    </xf>
    <xf numFmtId="0" fontId="0" fillId="36" borderId="0" xfId="0" applyFill="1" applyAlignment="1">
      <alignment horizontal="right"/>
    </xf>
    <xf numFmtId="44" fontId="0" fillId="0" borderId="0" xfId="44" applyNumberFormat="1" applyFont="1" applyAlignment="1">
      <alignment/>
    </xf>
    <xf numFmtId="44" fontId="0" fillId="0" borderId="0" xfId="0" applyNumberFormat="1" applyAlignment="1">
      <alignment/>
    </xf>
    <xf numFmtId="0" fontId="0" fillId="0" borderId="0" xfId="0" applyFill="1" applyAlignment="1">
      <alignment horizontal="right"/>
    </xf>
    <xf numFmtId="44" fontId="0" fillId="36" borderId="0" xfId="44" applyNumberFormat="1" applyFont="1" applyFill="1" applyAlignment="1">
      <alignment/>
    </xf>
    <xf numFmtId="0" fontId="0" fillId="36" borderId="0" xfId="0" applyFill="1" applyAlignment="1">
      <alignment/>
    </xf>
    <xf numFmtId="44" fontId="0" fillId="36" borderId="0" xfId="0" applyNumberFormat="1" applyFill="1" applyAlignment="1">
      <alignment/>
    </xf>
    <xf numFmtId="44" fontId="0" fillId="0" borderId="0" xfId="0" applyNumberFormat="1" applyFill="1" applyAlignment="1">
      <alignment/>
    </xf>
    <xf numFmtId="44" fontId="0" fillId="0" borderId="0" xfId="44" applyNumberFormat="1" applyFont="1" applyFill="1" applyAlignment="1">
      <alignment/>
    </xf>
    <xf numFmtId="44" fontId="4" fillId="37" borderId="0" xfId="44" applyFont="1" applyFill="1" applyAlignment="1">
      <alignment/>
    </xf>
    <xf numFmtId="44" fontId="0" fillId="0" borderId="0" xfId="44" applyFont="1" applyAlignment="1" quotePrefix="1">
      <alignment horizontal="right"/>
    </xf>
    <xf numFmtId="44" fontId="1" fillId="0" borderId="0" xfId="44" applyFont="1" applyAlignment="1">
      <alignment horizontal="right"/>
    </xf>
    <xf numFmtId="44" fontId="0" fillId="0" borderId="0" xfId="44" applyFont="1" applyAlignment="1">
      <alignment horizontal="right"/>
    </xf>
    <xf numFmtId="44" fontId="4" fillId="37" borderId="0" xfId="44" applyFont="1" applyFill="1" applyAlignment="1">
      <alignment horizontal="right"/>
    </xf>
    <xf numFmtId="44" fontId="0" fillId="0" borderId="0" xfId="44" applyFont="1" applyFill="1" applyAlignment="1">
      <alignment horizontal="right"/>
    </xf>
    <xf numFmtId="44" fontId="0" fillId="34" borderId="0" xfId="44" applyFont="1" applyFill="1" applyAlignment="1">
      <alignment horizontal="right"/>
    </xf>
    <xf numFmtId="0" fontId="0" fillId="34" borderId="0" xfId="0" applyFill="1" applyAlignment="1">
      <alignment horizontal="right"/>
    </xf>
    <xf numFmtId="0" fontId="0" fillId="0" borderId="0" xfId="0" applyAlignment="1" quotePrefix="1">
      <alignment horizontal="center"/>
    </xf>
    <xf numFmtId="0" fontId="0" fillId="38" borderId="0" xfId="0" applyFill="1" applyAlignment="1">
      <alignment/>
    </xf>
    <xf numFmtId="0" fontId="0" fillId="39" borderId="10" xfId="0" applyFill="1" applyBorder="1" applyAlignment="1">
      <alignment/>
    </xf>
    <xf numFmtId="44" fontId="0" fillId="39" borderId="11" xfId="44" applyFont="1" applyFill="1" applyBorder="1" applyAlignment="1">
      <alignment/>
    </xf>
    <xf numFmtId="0" fontId="0" fillId="39" borderId="12" xfId="0" applyFill="1" applyBorder="1" applyAlignment="1">
      <alignment/>
    </xf>
    <xf numFmtId="44" fontId="0" fillId="39" borderId="0" xfId="44" applyFont="1" applyFill="1" applyBorder="1" applyAlignment="1">
      <alignment/>
    </xf>
    <xf numFmtId="0" fontId="0" fillId="0" borderId="13" xfId="0" applyBorder="1" applyAlignment="1">
      <alignment/>
    </xf>
    <xf numFmtId="0" fontId="0" fillId="0" borderId="0" xfId="0" applyBorder="1" applyAlignment="1">
      <alignment/>
    </xf>
    <xf numFmtId="2" fontId="0" fillId="0" borderId="0" xfId="0" applyNumberFormat="1" applyBorder="1" applyAlignment="1">
      <alignment/>
    </xf>
    <xf numFmtId="0" fontId="0" fillId="0" borderId="14" xfId="0" applyBorder="1" applyAlignment="1">
      <alignment/>
    </xf>
    <xf numFmtId="44" fontId="0" fillId="0" borderId="0" xfId="44" applyFont="1" applyBorder="1" applyAlignment="1">
      <alignment/>
    </xf>
    <xf numFmtId="44" fontId="0" fillId="0" borderId="15" xfId="44" applyFont="1" applyBorder="1" applyAlignment="1">
      <alignment/>
    </xf>
    <xf numFmtId="0" fontId="0" fillId="38" borderId="16" xfId="0" applyFill="1" applyBorder="1" applyAlignment="1">
      <alignment/>
    </xf>
    <xf numFmtId="0" fontId="0" fillId="35" borderId="13" xfId="0" applyFill="1" applyBorder="1" applyAlignment="1">
      <alignment/>
    </xf>
    <xf numFmtId="0" fontId="0" fillId="35" borderId="0" xfId="0" applyFill="1" applyBorder="1" applyAlignment="1">
      <alignment/>
    </xf>
    <xf numFmtId="0" fontId="0" fillId="35" borderId="14" xfId="0" applyFill="1" applyBorder="1" applyAlignment="1">
      <alignment/>
    </xf>
    <xf numFmtId="0" fontId="0" fillId="35" borderId="15" xfId="0" applyFill="1" applyBorder="1" applyAlignment="1">
      <alignment/>
    </xf>
    <xf numFmtId="0" fontId="16" fillId="38" borderId="0" xfId="0" applyFont="1" applyFill="1" applyAlignment="1">
      <alignment/>
    </xf>
    <xf numFmtId="0" fontId="16" fillId="33" borderId="12" xfId="0" applyFont="1" applyFill="1" applyBorder="1" applyAlignment="1">
      <alignment/>
    </xf>
    <xf numFmtId="44" fontId="16" fillId="0" borderId="0" xfId="44" applyFont="1" applyBorder="1" applyAlignment="1">
      <alignment/>
    </xf>
    <xf numFmtId="0" fontId="0" fillId="0" borderId="17" xfId="0" applyBorder="1" applyAlignment="1" applyProtection="1">
      <alignment/>
      <protection locked="0"/>
    </xf>
    <xf numFmtId="0" fontId="0" fillId="0" borderId="17" xfId="0" applyFill="1" applyBorder="1" applyAlignment="1" applyProtection="1">
      <alignment/>
      <protection locked="0"/>
    </xf>
    <xf numFmtId="44" fontId="16" fillId="38" borderId="16" xfId="0" applyNumberFormat="1" applyFont="1" applyFill="1" applyBorder="1" applyAlignment="1">
      <alignment/>
    </xf>
    <xf numFmtId="0" fontId="16" fillId="0" borderId="0" xfId="0" applyFont="1" applyAlignment="1">
      <alignment/>
    </xf>
    <xf numFmtId="44" fontId="0" fillId="40" borderId="0" xfId="44" applyFont="1" applyFill="1" applyAlignment="1">
      <alignment horizontal="left"/>
    </xf>
    <xf numFmtId="0" fontId="17" fillId="33" borderId="12" xfId="0" applyFont="1" applyFill="1" applyBorder="1" applyAlignment="1" quotePrefix="1">
      <alignment horizontal="centerContinuous"/>
    </xf>
    <xf numFmtId="44" fontId="0" fillId="38" borderId="16" xfId="0" applyNumberFormat="1" applyFill="1" applyBorder="1" applyAlignment="1">
      <alignment/>
    </xf>
    <xf numFmtId="0" fontId="17" fillId="33" borderId="18" xfId="0" applyFont="1" applyFill="1" applyBorder="1" applyAlignment="1" quotePrefix="1">
      <alignment horizontal="centerContinuous"/>
    </xf>
    <xf numFmtId="44" fontId="0" fillId="0" borderId="19" xfId="44" applyFont="1" applyBorder="1" applyAlignment="1">
      <alignment/>
    </xf>
    <xf numFmtId="0" fontId="0" fillId="0" borderId="13" xfId="0" applyBorder="1" applyAlignment="1" applyProtection="1">
      <alignment/>
      <protection locked="0"/>
    </xf>
    <xf numFmtId="44" fontId="0" fillId="38" borderId="20" xfId="0" applyNumberFormat="1" applyFill="1" applyBorder="1" applyAlignment="1">
      <alignment/>
    </xf>
    <xf numFmtId="44" fontId="0" fillId="38" borderId="0" xfId="44" applyFont="1" applyFill="1" applyAlignment="1">
      <alignment/>
    </xf>
    <xf numFmtId="0" fontId="0" fillId="38" borderId="11" xfId="0" applyFill="1" applyBorder="1" applyAlignment="1">
      <alignment/>
    </xf>
    <xf numFmtId="0" fontId="0" fillId="38" borderId="21" xfId="0" applyFill="1" applyBorder="1" applyAlignment="1">
      <alignment/>
    </xf>
    <xf numFmtId="44" fontId="0" fillId="0" borderId="0" xfId="44" applyFont="1" applyFill="1" applyAlignment="1">
      <alignment horizontal="left"/>
    </xf>
    <xf numFmtId="0" fontId="2" fillId="33" borderId="0" xfId="0" applyFont="1" applyFill="1" applyAlignment="1">
      <alignment/>
    </xf>
    <xf numFmtId="0" fontId="0" fillId="33" borderId="0" xfId="0" applyFill="1" applyAlignment="1">
      <alignment/>
    </xf>
    <xf numFmtId="44" fontId="0" fillId="33" borderId="0" xfId="44" applyFont="1" applyFill="1" applyAlignment="1">
      <alignment/>
    </xf>
    <xf numFmtId="0" fontId="0" fillId="38" borderId="22" xfId="0" applyFill="1" applyBorder="1" applyAlignment="1">
      <alignment/>
    </xf>
    <xf numFmtId="44" fontId="0" fillId="0" borderId="21" xfId="44" applyFont="1" applyBorder="1" applyAlignment="1">
      <alignment horizontal="center" vertical="top" wrapText="1"/>
    </xf>
    <xf numFmtId="0" fontId="0" fillId="38" borderId="23" xfId="0" applyFill="1" applyBorder="1" applyAlignment="1">
      <alignment/>
    </xf>
    <xf numFmtId="44" fontId="0" fillId="0" borderId="0" xfId="44" applyFont="1" applyBorder="1" applyAlignment="1">
      <alignment horizontal="center" vertical="top" wrapText="1"/>
    </xf>
    <xf numFmtId="0" fontId="0" fillId="33" borderId="13" xfId="0" applyFill="1" applyBorder="1" applyAlignment="1">
      <alignment/>
    </xf>
    <xf numFmtId="0" fontId="0" fillId="33" borderId="0" xfId="0" applyFill="1" applyBorder="1" applyAlignment="1">
      <alignment/>
    </xf>
    <xf numFmtId="2" fontId="0" fillId="33" borderId="0" xfId="0" applyNumberFormat="1" applyFill="1" applyBorder="1" applyAlignment="1">
      <alignment/>
    </xf>
    <xf numFmtId="0" fontId="0" fillId="33" borderId="14" xfId="0" applyFill="1" applyBorder="1" applyAlignment="1">
      <alignment/>
    </xf>
    <xf numFmtId="44" fontId="0" fillId="33" borderId="0" xfId="44" applyFont="1" applyFill="1" applyBorder="1" applyAlignment="1">
      <alignment/>
    </xf>
    <xf numFmtId="44" fontId="0" fillId="33" borderId="15" xfId="44" applyFont="1" applyFill="1" applyBorder="1" applyAlignment="1">
      <alignment/>
    </xf>
    <xf numFmtId="0" fontId="0" fillId="0" borderId="15" xfId="0" applyBorder="1" applyAlignment="1">
      <alignment/>
    </xf>
    <xf numFmtId="0" fontId="13" fillId="38" borderId="23" xfId="0" applyFont="1" applyFill="1" applyBorder="1" applyAlignment="1">
      <alignment/>
    </xf>
    <xf numFmtId="44" fontId="16" fillId="0" borderId="14" xfId="44" applyFont="1" applyBorder="1" applyAlignment="1">
      <alignment/>
    </xf>
    <xf numFmtId="0" fontId="16" fillId="0" borderId="13" xfId="0" applyFont="1" applyBorder="1" applyAlignment="1">
      <alignment/>
    </xf>
    <xf numFmtId="0" fontId="16" fillId="0" borderId="0" xfId="0" applyFont="1" applyBorder="1" applyAlignment="1">
      <alignment/>
    </xf>
    <xf numFmtId="0" fontId="16" fillId="0" borderId="14" xfId="0" applyFont="1" applyBorder="1" applyAlignment="1">
      <alignment/>
    </xf>
    <xf numFmtId="0" fontId="0" fillId="0" borderId="0" xfId="0" applyBorder="1" applyAlignment="1" applyProtection="1">
      <alignment/>
      <protection locked="0"/>
    </xf>
    <xf numFmtId="0" fontId="0" fillId="0" borderId="15" xfId="0" applyBorder="1" applyAlignment="1" applyProtection="1">
      <alignment/>
      <protection locked="0"/>
    </xf>
    <xf numFmtId="44" fontId="16" fillId="38" borderId="0" xfId="0" applyNumberFormat="1" applyFont="1" applyFill="1" applyBorder="1" applyAlignment="1">
      <alignment/>
    </xf>
    <xf numFmtId="44" fontId="16" fillId="38" borderId="24" xfId="0" applyNumberFormat="1" applyFont="1" applyFill="1" applyBorder="1" applyAlignment="1">
      <alignment/>
    </xf>
    <xf numFmtId="44" fontId="0" fillId="0" borderId="0" xfId="44" applyFont="1" applyAlignment="1">
      <alignment horizontal="left"/>
    </xf>
    <xf numFmtId="0" fontId="21" fillId="38" borderId="23" xfId="0" applyFont="1" applyFill="1" applyBorder="1" applyAlignment="1" quotePrefix="1">
      <alignment/>
    </xf>
    <xf numFmtId="44" fontId="0" fillId="0" borderId="14" xfId="44" applyFont="1" applyBorder="1" applyAlignment="1">
      <alignment/>
    </xf>
    <xf numFmtId="0" fontId="0" fillId="0" borderId="14" xfId="0" applyBorder="1" applyAlignment="1" applyProtection="1">
      <alignment/>
      <protection locked="0"/>
    </xf>
    <xf numFmtId="44" fontId="0" fillId="38" borderId="0" xfId="0" applyNumberFormat="1" applyFill="1" applyBorder="1" applyAlignment="1">
      <alignment/>
    </xf>
    <xf numFmtId="44" fontId="0" fillId="38" borderId="24" xfId="0" applyNumberFormat="1" applyFill="1" applyBorder="1" applyAlignment="1">
      <alignment/>
    </xf>
    <xf numFmtId="0" fontId="21" fillId="38" borderId="25" xfId="0" applyFont="1" applyFill="1" applyBorder="1" applyAlignment="1" quotePrefix="1">
      <alignment/>
    </xf>
    <xf numFmtId="44" fontId="0" fillId="0" borderId="26" xfId="44" applyFont="1" applyBorder="1" applyAlignment="1">
      <alignment/>
    </xf>
    <xf numFmtId="44" fontId="0" fillId="0" borderId="27" xfId="44" applyFont="1" applyBorder="1" applyAlignment="1">
      <alignment/>
    </xf>
    <xf numFmtId="0" fontId="0" fillId="0" borderId="28" xfId="0" applyBorder="1" applyAlignment="1" applyProtection="1">
      <alignment/>
      <protection locked="0"/>
    </xf>
    <xf numFmtId="44" fontId="0" fillId="38" borderId="26" xfId="0" applyNumberFormat="1" applyFill="1" applyBorder="1" applyAlignment="1">
      <alignment/>
    </xf>
    <xf numFmtId="44" fontId="0" fillId="38" borderId="0" xfId="44" applyFont="1" applyFill="1" applyAlignment="1">
      <alignment horizontal="left"/>
    </xf>
    <xf numFmtId="0" fontId="21" fillId="33" borderId="13" xfId="0" applyFont="1" applyFill="1" applyBorder="1" applyAlignment="1">
      <alignment/>
    </xf>
    <xf numFmtId="0" fontId="21" fillId="33" borderId="0" xfId="0" applyFont="1" applyFill="1" applyBorder="1" applyAlignment="1">
      <alignment/>
    </xf>
    <xf numFmtId="2" fontId="21" fillId="33" borderId="0" xfId="0" applyNumberFormat="1" applyFont="1" applyFill="1" applyBorder="1" applyAlignment="1">
      <alignment/>
    </xf>
    <xf numFmtId="0" fontId="21" fillId="33" borderId="14" xfId="0" applyFont="1" applyFill="1" applyBorder="1" applyAlignment="1">
      <alignment/>
    </xf>
    <xf numFmtId="44" fontId="21" fillId="33" borderId="0" xfId="44" applyFont="1" applyFill="1" applyBorder="1" applyAlignment="1">
      <alignment/>
    </xf>
    <xf numFmtId="44" fontId="21" fillId="33" borderId="15" xfId="44" applyFont="1" applyFill="1" applyBorder="1" applyAlignment="1">
      <alignment/>
    </xf>
    <xf numFmtId="0" fontId="21" fillId="0" borderId="13" xfId="0" applyFont="1" applyBorder="1" applyAlignment="1">
      <alignment/>
    </xf>
    <xf numFmtId="0" fontId="21" fillId="0" borderId="0" xfId="0" applyFont="1" applyBorder="1" applyAlignment="1">
      <alignment/>
    </xf>
    <xf numFmtId="0" fontId="21" fillId="0" borderId="14" xfId="0" applyFont="1" applyBorder="1" applyAlignment="1">
      <alignment/>
    </xf>
    <xf numFmtId="0" fontId="21" fillId="0" borderId="15" xfId="0" applyFont="1" applyBorder="1" applyAlignment="1">
      <alignment/>
    </xf>
    <xf numFmtId="0" fontId="16" fillId="0" borderId="23" xfId="0" applyFont="1" applyBorder="1" applyAlignment="1">
      <alignment/>
    </xf>
    <xf numFmtId="0" fontId="16" fillId="0" borderId="15" xfId="0" applyFont="1" applyBorder="1" applyAlignment="1">
      <alignment/>
    </xf>
    <xf numFmtId="44" fontId="16" fillId="0" borderId="29" xfId="0" applyNumberFormat="1" applyFont="1" applyBorder="1" applyAlignment="1">
      <alignment/>
    </xf>
    <xf numFmtId="44" fontId="16" fillId="0" borderId="24" xfId="0" applyNumberFormat="1" applyFont="1" applyBorder="1" applyAlignment="1">
      <alignment/>
    </xf>
    <xf numFmtId="0" fontId="21" fillId="33" borderId="23" xfId="0" applyFont="1" applyFill="1" applyBorder="1" applyAlignment="1" quotePrefix="1">
      <alignment/>
    </xf>
    <xf numFmtId="44" fontId="0" fillId="0" borderId="0" xfId="44" applyFont="1" applyBorder="1" applyAlignment="1">
      <alignment/>
    </xf>
    <xf numFmtId="0" fontId="0" fillId="0" borderId="0" xfId="0" applyFill="1" applyBorder="1" applyAlignment="1" applyProtection="1">
      <alignment/>
      <protection locked="0"/>
    </xf>
    <xf numFmtId="44" fontId="0" fillId="0" borderId="29" xfId="0" applyNumberFormat="1" applyFont="1" applyBorder="1" applyAlignment="1">
      <alignment/>
    </xf>
    <xf numFmtId="44" fontId="0" fillId="0" borderId="24" xfId="0" applyNumberFormat="1" applyFont="1" applyBorder="1" applyAlignment="1">
      <alignment/>
    </xf>
    <xf numFmtId="0" fontId="21" fillId="33" borderId="25" xfId="0" applyFont="1" applyFill="1" applyBorder="1" applyAlignment="1" quotePrefix="1">
      <alignment/>
    </xf>
    <xf numFmtId="0" fontId="0" fillId="0" borderId="26" xfId="0" applyBorder="1" applyAlignment="1" applyProtection="1">
      <alignment/>
      <protection locked="0"/>
    </xf>
    <xf numFmtId="0" fontId="0" fillId="0" borderId="27" xfId="0" applyBorder="1" applyAlignment="1" applyProtection="1">
      <alignment/>
      <protection locked="0"/>
    </xf>
    <xf numFmtId="0" fontId="0" fillId="0" borderId="30" xfId="0" applyBorder="1" applyAlignment="1" applyProtection="1">
      <alignment/>
      <protection locked="0"/>
    </xf>
    <xf numFmtId="44" fontId="0" fillId="0" borderId="31" xfId="0" applyNumberFormat="1" applyFont="1" applyBorder="1" applyAlignment="1">
      <alignment/>
    </xf>
    <xf numFmtId="0" fontId="0" fillId="0" borderId="11" xfId="0" applyBorder="1" applyAlignment="1">
      <alignment/>
    </xf>
    <xf numFmtId="0" fontId="0" fillId="0" borderId="26" xfId="0" applyFill="1" applyBorder="1" applyAlignment="1" applyProtection="1">
      <alignment/>
      <protection locked="0"/>
    </xf>
    <xf numFmtId="44" fontId="0" fillId="0" borderId="24" xfId="0" applyNumberFormat="1" applyBorder="1" applyAlignment="1">
      <alignment/>
    </xf>
    <xf numFmtId="0" fontId="0" fillId="0" borderId="32" xfId="0" applyBorder="1" applyAlignment="1" applyProtection="1">
      <alignment/>
      <protection locked="0"/>
    </xf>
    <xf numFmtId="44" fontId="0" fillId="0" borderId="33" xfId="0" applyNumberFormat="1" applyBorder="1" applyAlignment="1">
      <alignment/>
    </xf>
    <xf numFmtId="0" fontId="21" fillId="33" borderId="23" xfId="0" applyFont="1" applyFill="1" applyBorder="1" applyAlignment="1">
      <alignment/>
    </xf>
    <xf numFmtId="0" fontId="2" fillId="0" borderId="0" xfId="0" applyFont="1" applyFill="1" applyAlignment="1">
      <alignment horizontal="left"/>
    </xf>
    <xf numFmtId="0" fontId="2" fillId="0" borderId="0" xfId="0" applyFont="1" applyAlignment="1">
      <alignment/>
    </xf>
    <xf numFmtId="0" fontId="4" fillId="0" borderId="34" xfId="0" applyFont="1" applyBorder="1" applyAlignment="1">
      <alignment/>
    </xf>
    <xf numFmtId="44" fontId="2" fillId="0" borderId="0" xfId="44" applyFont="1" applyAlignment="1">
      <alignment/>
    </xf>
    <xf numFmtId="44" fontId="2" fillId="41" borderId="0" xfId="44" applyFont="1" applyFill="1" applyAlignment="1">
      <alignment/>
    </xf>
    <xf numFmtId="44" fontId="4" fillId="37" borderId="0" xfId="44" applyFont="1" applyFill="1" applyAlignment="1" applyProtection="1">
      <alignment/>
      <protection/>
    </xf>
    <xf numFmtId="0" fontId="0" fillId="0" borderId="0" xfId="0" applyAlignment="1" applyProtection="1">
      <alignment/>
      <protection/>
    </xf>
    <xf numFmtId="0" fontId="0" fillId="0" borderId="0" xfId="0" applyAlignment="1" quotePrefix="1">
      <alignment/>
    </xf>
    <xf numFmtId="44" fontId="29" fillId="0" borderId="0" xfId="44" applyFont="1" applyBorder="1" applyAlignment="1">
      <alignment/>
    </xf>
    <xf numFmtId="44" fontId="30" fillId="0" borderId="0" xfId="44" applyFont="1" applyBorder="1" applyAlignment="1">
      <alignment/>
    </xf>
    <xf numFmtId="44" fontId="31" fillId="0" borderId="35" xfId="44" applyFont="1" applyBorder="1" applyAlignment="1">
      <alignment horizontal="center" vertical="top" wrapText="1"/>
    </xf>
    <xf numFmtId="44" fontId="31" fillId="0" borderId="13" xfId="44" applyFont="1" applyBorder="1" applyAlignment="1">
      <alignment horizontal="center" vertical="top" wrapText="1"/>
    </xf>
    <xf numFmtId="44" fontId="31" fillId="0" borderId="17" xfId="44" applyFont="1" applyBorder="1" applyAlignment="1">
      <alignment horizontal="center" vertical="top" wrapText="1"/>
    </xf>
    <xf numFmtId="44" fontId="29" fillId="0" borderId="17" xfId="44" applyFont="1" applyBorder="1" applyAlignment="1">
      <alignment/>
    </xf>
    <xf numFmtId="44" fontId="30" fillId="0" borderId="17" xfId="44" applyFont="1" applyBorder="1" applyAlignment="1">
      <alignment/>
    </xf>
    <xf numFmtId="44" fontId="4" fillId="0" borderId="0" xfId="44" applyFont="1" applyBorder="1" applyAlignment="1">
      <alignment/>
    </xf>
    <xf numFmtId="44" fontId="4" fillId="0" borderId="14" xfId="44" applyFont="1" applyBorder="1" applyAlignment="1">
      <alignment/>
    </xf>
    <xf numFmtId="44" fontId="4" fillId="0" borderId="26" xfId="44" applyFont="1" applyBorder="1" applyAlignment="1">
      <alignment/>
    </xf>
    <xf numFmtId="44" fontId="4" fillId="0" borderId="0" xfId="44" applyFont="1" applyAlignment="1">
      <alignment/>
    </xf>
    <xf numFmtId="0" fontId="0" fillId="38" borderId="0" xfId="0" applyFill="1" applyAlignment="1" applyProtection="1">
      <alignment/>
      <protection/>
    </xf>
    <xf numFmtId="44" fontId="0" fillId="38" borderId="0" xfId="44" applyFont="1" applyFill="1" applyAlignment="1" applyProtection="1">
      <alignment/>
      <protection/>
    </xf>
    <xf numFmtId="44" fontId="0" fillId="38" borderId="11" xfId="44" applyFont="1" applyFill="1" applyBorder="1" applyAlignment="1" applyProtection="1">
      <alignment/>
      <protection/>
    </xf>
    <xf numFmtId="0" fontId="0" fillId="38" borderId="11" xfId="0" applyFill="1" applyBorder="1" applyAlignment="1" applyProtection="1">
      <alignment/>
      <protection/>
    </xf>
    <xf numFmtId="44" fontId="0" fillId="38" borderId="21" xfId="0" applyNumberFormat="1" applyFill="1" applyBorder="1" applyAlignment="1" applyProtection="1">
      <alignment/>
      <protection/>
    </xf>
    <xf numFmtId="0" fontId="0" fillId="38" borderId="0" xfId="0" applyFill="1" applyBorder="1" applyAlignment="1" applyProtection="1">
      <alignment/>
      <protection/>
    </xf>
    <xf numFmtId="44" fontId="0" fillId="38" borderId="24" xfId="0" applyNumberFormat="1" applyFill="1" applyBorder="1" applyAlignment="1" applyProtection="1">
      <alignment/>
      <protection/>
    </xf>
    <xf numFmtId="44" fontId="0" fillId="38" borderId="0" xfId="0" applyNumberFormat="1" applyFill="1" applyBorder="1" applyAlignment="1" applyProtection="1">
      <alignment/>
      <protection/>
    </xf>
    <xf numFmtId="0" fontId="16" fillId="0" borderId="0" xfId="0" applyFont="1"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2" fillId="0" borderId="0" xfId="0" applyFont="1" applyAlignment="1">
      <alignment horizontal="left" vertical="center" wrapText="1"/>
    </xf>
    <xf numFmtId="7" fontId="0" fillId="33" borderId="0" xfId="44" applyNumberFormat="1" applyFont="1" applyFill="1" applyAlignment="1" applyProtection="1">
      <alignment/>
      <protection locked="0"/>
    </xf>
    <xf numFmtId="44" fontId="34" fillId="42" borderId="0" xfId="44" applyFont="1" applyFill="1" applyBorder="1" applyAlignment="1">
      <alignment/>
    </xf>
    <xf numFmtId="2" fontId="32" fillId="38" borderId="0" xfId="0" applyNumberFormat="1" applyFont="1" applyFill="1" applyBorder="1" applyAlignment="1" applyProtection="1">
      <alignment horizontal="center"/>
      <protection locked="0"/>
    </xf>
    <xf numFmtId="44" fontId="2" fillId="36" borderId="0" xfId="44" applyFont="1" applyFill="1" applyAlignment="1">
      <alignment/>
    </xf>
    <xf numFmtId="44" fontId="2" fillId="36" borderId="0" xfId="44" applyFont="1" applyFill="1" applyAlignment="1" applyProtection="1">
      <alignment/>
      <protection locked="0"/>
    </xf>
    <xf numFmtId="0" fontId="35" fillId="0" borderId="0" xfId="0" applyFont="1" applyAlignment="1">
      <alignment/>
    </xf>
    <xf numFmtId="0" fontId="33" fillId="0" borderId="0" xfId="0" applyFont="1" applyAlignment="1" applyProtection="1">
      <alignment/>
      <protection locked="0"/>
    </xf>
    <xf numFmtId="0" fontId="0" fillId="0" borderId="0" xfId="0" applyAlignment="1" applyProtection="1">
      <alignment/>
      <protection locked="0"/>
    </xf>
    <xf numFmtId="0" fontId="32" fillId="43" borderId="0" xfId="0" applyFont="1" applyFill="1" applyAlignment="1">
      <alignment horizontal="right"/>
    </xf>
    <xf numFmtId="164" fontId="32" fillId="43" borderId="0" xfId="42" applyNumberFormat="1" applyFont="1" applyFill="1" applyAlignment="1">
      <alignment/>
    </xf>
    <xf numFmtId="0" fontId="32" fillId="43" borderId="0" xfId="0" applyFont="1" applyFill="1" applyAlignment="1">
      <alignment/>
    </xf>
    <xf numFmtId="0" fontId="4" fillId="41" borderId="0" xfId="0" applyFont="1" applyFill="1" applyAlignment="1" applyProtection="1">
      <alignment horizontal="center"/>
      <protection/>
    </xf>
    <xf numFmtId="0" fontId="0" fillId="43" borderId="0" xfId="0" applyFill="1" applyAlignment="1">
      <alignment/>
    </xf>
    <xf numFmtId="164" fontId="0" fillId="43" borderId="0" xfId="42" applyNumberFormat="1" applyFont="1" applyFill="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3" fillId="41" borderId="0" xfId="0" applyFont="1" applyFill="1" applyAlignment="1" applyProtection="1">
      <alignment horizontal="left"/>
      <protection locked="0"/>
    </xf>
    <xf numFmtId="0" fontId="0" fillId="41" borderId="0" xfId="0" applyFill="1" applyAlignment="1">
      <alignment/>
    </xf>
    <xf numFmtId="0" fontId="32" fillId="43" borderId="0" xfId="0" applyFont="1" applyFill="1" applyAlignment="1">
      <alignment horizontal="left"/>
    </xf>
    <xf numFmtId="0" fontId="0" fillId="0" borderId="21" xfId="0" applyBorder="1" applyAlignment="1" applyProtection="1">
      <alignment/>
      <protection/>
    </xf>
    <xf numFmtId="0" fontId="0" fillId="0" borderId="11" xfId="0" applyBorder="1" applyAlignment="1" applyProtection="1">
      <alignment/>
      <protection/>
    </xf>
    <xf numFmtId="0" fontId="1" fillId="43" borderId="0" xfId="0" applyFont="1" applyFill="1" applyAlignment="1" applyProtection="1">
      <alignment/>
      <protection locked="0"/>
    </xf>
    <xf numFmtId="0" fontId="0" fillId="0" borderId="0" xfId="42" applyNumberFormat="1" applyFont="1" applyFill="1" applyAlignment="1" applyProtection="1">
      <alignment/>
      <protection/>
    </xf>
    <xf numFmtId="0" fontId="32" fillId="43" borderId="0" xfId="0" applyFont="1" applyFill="1" applyAlignment="1" applyProtection="1">
      <alignment/>
      <protection/>
    </xf>
    <xf numFmtId="0" fontId="32" fillId="43" borderId="0" xfId="0" applyFont="1" applyFill="1" applyAlignment="1" applyProtection="1">
      <alignment horizontal="left"/>
      <protection/>
    </xf>
    <xf numFmtId="0" fontId="2" fillId="41" borderId="0" xfId="0" applyFont="1" applyFill="1" applyAlignment="1">
      <alignment/>
    </xf>
    <xf numFmtId="0" fontId="2" fillId="43" borderId="0" xfId="0" applyFont="1" applyFill="1" applyAlignment="1">
      <alignment/>
    </xf>
    <xf numFmtId="0" fontId="2" fillId="43" borderId="0" xfId="0" applyFont="1" applyFill="1" applyAlignment="1">
      <alignment horizontal="right"/>
    </xf>
    <xf numFmtId="0" fontId="2" fillId="43" borderId="0" xfId="0" applyFont="1" applyFill="1" applyAlignment="1">
      <alignment horizontal="left"/>
    </xf>
    <xf numFmtId="44" fontId="34" fillId="38" borderId="38" xfId="44" applyFont="1" applyFill="1" applyBorder="1" applyAlignment="1" applyProtection="1">
      <alignment/>
      <protection locked="0"/>
    </xf>
    <xf numFmtId="0" fontId="2" fillId="0" borderId="0" xfId="0" applyFont="1" applyFill="1" applyAlignment="1">
      <alignment horizontal="left"/>
    </xf>
    <xf numFmtId="0" fontId="2" fillId="0" borderId="0" xfId="0" applyFont="1" applyAlignment="1">
      <alignment horizontal="right"/>
    </xf>
    <xf numFmtId="0" fontId="1" fillId="43" borderId="0" xfId="0" applyFont="1" applyFill="1" applyAlignment="1" applyProtection="1">
      <alignment horizontal="left"/>
      <protection locked="0"/>
    </xf>
    <xf numFmtId="0" fontId="36"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center" wrapText="1"/>
    </xf>
    <xf numFmtId="0" fontId="4" fillId="41" borderId="0" xfId="0" applyFont="1" applyFill="1" applyAlignment="1" applyProtection="1">
      <alignment horizontal="center"/>
      <protection/>
    </xf>
    <xf numFmtId="0" fontId="3" fillId="36" borderId="0" xfId="0" applyFont="1" applyFill="1" applyAlignment="1">
      <alignment horizontal="center"/>
    </xf>
    <xf numFmtId="0" fontId="0" fillId="0" borderId="0" xfId="0"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4" fillId="41" borderId="0" xfId="0" applyFont="1" applyFill="1" applyAlignment="1" applyProtection="1">
      <alignment horizontal="center"/>
      <protection locked="0"/>
    </xf>
    <xf numFmtId="0" fontId="5" fillId="0" borderId="0" xfId="0" applyFont="1" applyAlignment="1">
      <alignment horizontal="center"/>
    </xf>
    <xf numFmtId="0" fontId="8" fillId="0" borderId="0" xfId="0" applyFont="1" applyFill="1" applyAlignment="1">
      <alignment horizontal="center"/>
    </xf>
    <xf numFmtId="0" fontId="6" fillId="0" borderId="0" xfId="0" applyFont="1" applyFill="1" applyAlignment="1">
      <alignment horizontal="center"/>
    </xf>
    <xf numFmtId="0" fontId="14" fillId="38" borderId="0" xfId="0" applyFont="1" applyFill="1" applyAlignment="1">
      <alignment horizontal="center"/>
    </xf>
    <xf numFmtId="0" fontId="0" fillId="38" borderId="0" xfId="0" applyFill="1" applyAlignment="1">
      <alignment horizontal="center"/>
    </xf>
    <xf numFmtId="0" fontId="2" fillId="38" borderId="0" xfId="0" applyFont="1" applyFill="1" applyAlignment="1">
      <alignment horizontal="left" vertical="top" wrapText="1"/>
    </xf>
    <xf numFmtId="0" fontId="2" fillId="38" borderId="0" xfId="0" applyFont="1" applyFill="1" applyAlignment="1">
      <alignment horizontal="left"/>
    </xf>
    <xf numFmtId="0" fontId="15" fillId="33" borderId="39" xfId="0" applyFont="1" applyFill="1" applyBorder="1" applyAlignment="1">
      <alignment horizontal="center"/>
    </xf>
    <xf numFmtId="0" fontId="15" fillId="33" borderId="11" xfId="0" applyFont="1" applyFill="1" applyBorder="1" applyAlignment="1">
      <alignment horizontal="center"/>
    </xf>
    <xf numFmtId="0" fontId="15" fillId="33" borderId="40" xfId="0" applyFont="1" applyFill="1" applyBorder="1" applyAlignment="1">
      <alignment horizontal="center"/>
    </xf>
    <xf numFmtId="0" fontId="15" fillId="33" borderId="13" xfId="0" applyFont="1" applyFill="1" applyBorder="1" applyAlignment="1">
      <alignment horizontal="center"/>
    </xf>
    <xf numFmtId="0" fontId="15" fillId="33" borderId="0" xfId="0" applyFont="1" applyFill="1" applyBorder="1" applyAlignment="1">
      <alignment horizontal="center"/>
    </xf>
    <xf numFmtId="0" fontId="15" fillId="33" borderId="14" xfId="0" applyFont="1" applyFill="1" applyBorder="1" applyAlignment="1">
      <alignment horizontal="center"/>
    </xf>
    <xf numFmtId="0" fontId="15" fillId="33" borderId="41" xfId="0" applyFont="1" applyFill="1" applyBorder="1" applyAlignment="1">
      <alignment horizontal="center"/>
    </xf>
    <xf numFmtId="0" fontId="15" fillId="33" borderId="15" xfId="0" applyFont="1" applyFill="1" applyBorder="1" applyAlignment="1">
      <alignment horizontal="center"/>
    </xf>
    <xf numFmtId="0" fontId="0" fillId="33" borderId="42" xfId="0" applyFill="1" applyBorder="1" applyAlignment="1">
      <alignment horizontal="center" wrapText="1"/>
    </xf>
    <xf numFmtId="0" fontId="0" fillId="33" borderId="16" xfId="0" applyFill="1" applyBorder="1" applyAlignment="1">
      <alignment horizontal="center" wrapText="1"/>
    </xf>
    <xf numFmtId="44" fontId="0" fillId="0" borderId="0" xfId="44" applyFont="1" applyAlignment="1">
      <alignment horizontal="left"/>
    </xf>
    <xf numFmtId="44" fontId="0" fillId="0" borderId="21" xfId="44" applyFont="1" applyBorder="1" applyAlignment="1">
      <alignment horizontal="center" vertical="top" wrapText="1"/>
    </xf>
    <xf numFmtId="44" fontId="0" fillId="0" borderId="0" xfId="44" applyFont="1" applyBorder="1" applyAlignment="1">
      <alignment horizontal="center" vertical="top" wrapText="1"/>
    </xf>
    <xf numFmtId="44" fontId="0" fillId="0" borderId="43" xfId="44" applyFont="1" applyBorder="1" applyAlignment="1">
      <alignment horizontal="center" vertical="top" wrapText="1"/>
    </xf>
    <xf numFmtId="44" fontId="0" fillId="0" borderId="14" xfId="44" applyFont="1" applyBorder="1" applyAlignment="1">
      <alignment horizontal="center" vertical="top" wrapText="1"/>
    </xf>
    <xf numFmtId="0" fontId="19" fillId="0" borderId="35" xfId="0" applyFont="1" applyBorder="1" applyAlignment="1">
      <alignment horizontal="center"/>
    </xf>
    <xf numFmtId="0" fontId="19" fillId="0" borderId="21" xfId="0" applyFont="1" applyBorder="1" applyAlignment="1">
      <alignment horizontal="center"/>
    </xf>
    <xf numFmtId="0" fontId="19" fillId="0" borderId="43" xfId="0" applyFont="1" applyBorder="1" applyAlignment="1">
      <alignment horizontal="center"/>
    </xf>
    <xf numFmtId="0" fontId="19" fillId="0" borderId="13" xfId="0" applyFont="1" applyBorder="1" applyAlignment="1">
      <alignment horizontal="center"/>
    </xf>
    <xf numFmtId="0" fontId="19" fillId="0" borderId="0" xfId="0" applyFont="1" applyBorder="1" applyAlignment="1">
      <alignment horizontal="center"/>
    </xf>
    <xf numFmtId="0" fontId="19" fillId="0" borderId="14" xfId="0" applyFont="1" applyBorder="1" applyAlignment="1">
      <alignment horizontal="center"/>
    </xf>
    <xf numFmtId="0" fontId="20" fillId="0" borderId="21" xfId="0" applyFont="1" applyBorder="1" applyAlignment="1">
      <alignment horizontal="center"/>
    </xf>
    <xf numFmtId="0" fontId="20" fillId="0" borderId="44" xfId="0" applyFont="1" applyBorder="1" applyAlignment="1">
      <alignment horizontal="center"/>
    </xf>
    <xf numFmtId="0" fontId="20" fillId="0" borderId="0" xfId="0" applyFont="1" applyBorder="1" applyAlignment="1">
      <alignment horizontal="center"/>
    </xf>
    <xf numFmtId="0" fontId="20" fillId="0" borderId="15" xfId="0" applyFont="1" applyBorder="1" applyAlignment="1">
      <alignment horizontal="center"/>
    </xf>
    <xf numFmtId="0" fontId="0" fillId="38" borderId="45" xfId="0" applyFill="1" applyBorder="1" applyAlignment="1">
      <alignment horizontal="center" vertical="top" wrapText="1"/>
    </xf>
    <xf numFmtId="0" fontId="0" fillId="38" borderId="46" xfId="0" applyFill="1" applyBorder="1" applyAlignment="1">
      <alignment horizontal="center" vertical="top" wrapText="1"/>
    </xf>
    <xf numFmtId="0" fontId="0" fillId="38" borderId="47" xfId="0" applyFill="1" applyBorder="1" applyAlignment="1">
      <alignment horizontal="center" vertical="top" wrapText="1"/>
    </xf>
    <xf numFmtId="0" fontId="0" fillId="38" borderId="24" xfId="0" applyFill="1" applyBorder="1" applyAlignment="1">
      <alignment horizontal="center" vertical="top" wrapText="1"/>
    </xf>
    <xf numFmtId="0" fontId="2" fillId="36" borderId="0" xfId="0" applyFont="1" applyFill="1" applyAlignment="1">
      <alignment horizontal="left"/>
    </xf>
    <xf numFmtId="0" fontId="28" fillId="36" borderId="0" xfId="0" applyFont="1" applyFill="1" applyAlignment="1">
      <alignment horizontal="left"/>
    </xf>
    <xf numFmtId="0" fontId="21" fillId="0" borderId="47" xfId="0" applyFont="1" applyBorder="1" applyAlignment="1">
      <alignment horizontal="center" vertical="top"/>
    </xf>
    <xf numFmtId="0" fontId="21" fillId="0" borderId="24" xfId="0" applyFont="1" applyBorder="1" applyAlignment="1">
      <alignment horizontal="center" vertical="top"/>
    </xf>
    <xf numFmtId="0" fontId="2" fillId="0" borderId="0" xfId="0" applyFont="1" applyAlignment="1">
      <alignment horizontal="left" vertical="top" wrapText="1"/>
    </xf>
    <xf numFmtId="0" fontId="23" fillId="0" borderId="0" xfId="0" applyFont="1" applyAlignment="1">
      <alignment horizontal="center"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44" fontId="21" fillId="0" borderId="21" xfId="44" applyFont="1" applyBorder="1" applyAlignment="1">
      <alignment horizontal="center" vertical="top" wrapText="1"/>
    </xf>
    <xf numFmtId="44" fontId="21" fillId="0" borderId="0" xfId="44" applyFont="1" applyBorder="1" applyAlignment="1">
      <alignment horizontal="center" vertical="top" wrapText="1"/>
    </xf>
    <xf numFmtId="44" fontId="21" fillId="0" borderId="43" xfId="44" applyFont="1" applyBorder="1" applyAlignment="1">
      <alignment horizontal="center" vertical="top" wrapText="1"/>
    </xf>
    <xf numFmtId="44" fontId="21" fillId="0" borderId="14" xfId="44" applyFont="1" applyBorder="1" applyAlignment="1">
      <alignment horizontal="center" vertical="top" wrapText="1"/>
    </xf>
    <xf numFmtId="44" fontId="21" fillId="0" borderId="48" xfId="44" applyFont="1" applyBorder="1" applyAlignment="1">
      <alignment horizontal="center" vertical="top" wrapText="1"/>
    </xf>
    <xf numFmtId="44" fontId="21" fillId="0" borderId="17" xfId="44" applyFont="1" applyBorder="1" applyAlignment="1">
      <alignment horizontal="center" vertical="top" wrapText="1"/>
    </xf>
    <xf numFmtId="44" fontId="21" fillId="0" borderId="13" xfId="44" applyFont="1" applyBorder="1" applyAlignment="1">
      <alignment horizontal="center" vertical="top" wrapText="1"/>
    </xf>
    <xf numFmtId="0" fontId="21" fillId="0" borderId="49" xfId="0" applyFont="1" applyBorder="1" applyAlignment="1">
      <alignment horizontal="center" vertical="top" wrapText="1"/>
    </xf>
    <xf numFmtId="0" fontId="21" fillId="0" borderId="29" xfId="0" applyFont="1" applyBorder="1" applyAlignment="1">
      <alignment horizontal="center" vertical="top" wrapText="1"/>
    </xf>
    <xf numFmtId="0" fontId="14" fillId="0" borderId="0" xfId="0" applyFont="1" applyAlignment="1">
      <alignment horizontal="center"/>
    </xf>
    <xf numFmtId="0" fontId="0" fillId="0" borderId="0" xfId="0" applyAlignment="1">
      <alignment horizontal="center"/>
    </xf>
    <xf numFmtId="0" fontId="25" fillId="0" borderId="35" xfId="0" applyFont="1" applyBorder="1" applyAlignment="1">
      <alignment horizontal="center"/>
    </xf>
    <xf numFmtId="0" fontId="25" fillId="0" borderId="21" xfId="0" applyFont="1" applyBorder="1" applyAlignment="1">
      <alignment horizontal="center"/>
    </xf>
    <xf numFmtId="0" fontId="25" fillId="0" borderId="43" xfId="0" applyFont="1" applyBorder="1" applyAlignment="1">
      <alignment horizontal="center"/>
    </xf>
    <xf numFmtId="0" fontId="25" fillId="0" borderId="13" xfId="0" applyFont="1" applyBorder="1" applyAlignment="1">
      <alignment horizontal="center"/>
    </xf>
    <xf numFmtId="0" fontId="25" fillId="0" borderId="0" xfId="0" applyFont="1" applyBorder="1" applyAlignment="1">
      <alignment horizontal="center"/>
    </xf>
    <xf numFmtId="0" fontId="25" fillId="0" borderId="14" xfId="0" applyFont="1" applyBorder="1" applyAlignment="1">
      <alignment horizontal="center"/>
    </xf>
    <xf numFmtId="0" fontId="26" fillId="0" borderId="21" xfId="0" applyFont="1" applyBorder="1" applyAlignment="1">
      <alignment horizontal="center"/>
    </xf>
    <xf numFmtId="0" fontId="26" fillId="0" borderId="44" xfId="0" applyFont="1" applyBorder="1" applyAlignment="1">
      <alignment horizontal="center"/>
    </xf>
    <xf numFmtId="0" fontId="26" fillId="0" borderId="0" xfId="0" applyFont="1" applyBorder="1" applyAlignment="1">
      <alignment horizontal="center"/>
    </xf>
    <xf numFmtId="0" fontId="26" fillId="0" borderId="15" xfId="0" applyFont="1" applyBorder="1" applyAlignment="1">
      <alignment horizontal="center"/>
    </xf>
    <xf numFmtId="0" fontId="21" fillId="0" borderId="22" xfId="0" applyFont="1" applyBorder="1" applyAlignment="1">
      <alignment horizontal="center" vertical="top"/>
    </xf>
    <xf numFmtId="0" fontId="21" fillId="0" borderId="23" xfId="0" applyFont="1" applyBorder="1" applyAlignment="1">
      <alignment horizontal="center" vertical="top"/>
    </xf>
    <xf numFmtId="0" fontId="21" fillId="0" borderId="50" xfId="0" applyFont="1" applyBorder="1" applyAlignment="1">
      <alignment horizontal="center" vertical="top" wrapText="1"/>
    </xf>
    <xf numFmtId="0" fontId="21" fillId="0" borderId="51" xfId="0" applyFont="1" applyBorder="1" applyAlignment="1">
      <alignment horizontal="center" vertical="top" wrapText="1"/>
    </xf>
    <xf numFmtId="0" fontId="2"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6">
    <dxf>
      <font>
        <color indexed="17"/>
      </font>
    </dxf>
    <dxf>
      <font>
        <color indexed="17"/>
      </font>
    </dxf>
    <dxf>
      <font>
        <color indexed="17"/>
      </font>
    </dxf>
    <dxf>
      <font>
        <color indexed="17"/>
      </font>
    </dxf>
    <dxf>
      <font>
        <color indexed="17"/>
      </font>
    </dxf>
    <dxf>
      <font>
        <color indexed="17"/>
      </font>
    </dxf>
    <dxf>
      <font>
        <color indexed="17"/>
      </font>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ont>
        <color indexed="17"/>
      </font>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1"/>
        </patternFill>
      </fill>
    </dxf>
    <dxf>
      <font>
        <b/>
        <i val="0"/>
        <color auto="1"/>
      </font>
      <fill>
        <patternFill>
          <bgColor indexed="11"/>
        </patternFill>
      </fill>
    </dxf>
    <dxf>
      <font>
        <color indexed="17"/>
      </font>
    </dxf>
    <dxf>
      <font>
        <color indexed="10"/>
      </font>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42"/>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10"/>
        </patternFill>
      </fill>
    </dxf>
    <dxf>
      <font>
        <color indexed="10"/>
      </font>
    </dxf>
    <dxf>
      <font>
        <color indexed="10"/>
      </font>
    </dxf>
    <dxf>
      <fill>
        <patternFill>
          <bgColor indexed="10"/>
        </patternFill>
      </fill>
    </dxf>
    <dxf>
      <fill>
        <patternFill>
          <bgColor indexed="11"/>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3"/>
        </patternFill>
      </fill>
    </dxf>
    <dxf>
      <fill>
        <patternFill>
          <bgColor indexed="11"/>
        </patternFill>
      </fill>
    </dxf>
    <dxf>
      <fill>
        <patternFill>
          <bgColor indexed="11"/>
        </patternFill>
      </fill>
    </dxf>
    <dxf>
      <fill>
        <patternFill>
          <bgColor indexed="13"/>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0"/>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2.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7</xdr:row>
      <xdr:rowOff>304800</xdr:rowOff>
    </xdr:from>
    <xdr:to>
      <xdr:col>5</xdr:col>
      <xdr:colOff>400050</xdr:colOff>
      <xdr:row>8</xdr:row>
      <xdr:rowOff>219075</xdr:rowOff>
    </xdr:to>
    <xdr:pic>
      <xdr:nvPicPr>
        <xdr:cNvPr id="1" name="Picture 4" descr="$0.01"/>
        <xdr:cNvPicPr preferRelativeResize="1">
          <a:picLocks noChangeAspect="1"/>
        </xdr:cNvPicPr>
      </xdr:nvPicPr>
      <xdr:blipFill>
        <a:blip r:embed="rId1"/>
        <a:stretch>
          <a:fillRect/>
        </a:stretch>
      </xdr:blipFill>
      <xdr:spPr>
        <a:xfrm>
          <a:off x="5715000" y="2705100"/>
          <a:ext cx="276225" cy="276225"/>
        </a:xfrm>
        <a:prstGeom prst="rect">
          <a:avLst/>
        </a:prstGeom>
        <a:noFill/>
        <a:ln w="9525" cmpd="sng">
          <a:noFill/>
        </a:ln>
      </xdr:spPr>
    </xdr:pic>
    <xdr:clientData/>
  </xdr:twoCellAnchor>
  <xdr:twoCellAnchor editAs="oneCell">
    <xdr:from>
      <xdr:col>5</xdr:col>
      <xdr:colOff>533400</xdr:colOff>
      <xdr:row>7</xdr:row>
      <xdr:rowOff>304800</xdr:rowOff>
    </xdr:from>
    <xdr:to>
      <xdr:col>6</xdr:col>
      <xdr:colOff>200025</xdr:colOff>
      <xdr:row>8</xdr:row>
      <xdr:rowOff>219075</xdr:rowOff>
    </xdr:to>
    <xdr:pic>
      <xdr:nvPicPr>
        <xdr:cNvPr id="2" name="Picture 5" descr="$0.01"/>
        <xdr:cNvPicPr preferRelativeResize="1">
          <a:picLocks noChangeAspect="1"/>
        </xdr:cNvPicPr>
      </xdr:nvPicPr>
      <xdr:blipFill>
        <a:blip r:embed="rId1"/>
        <a:stretch>
          <a:fillRect/>
        </a:stretch>
      </xdr:blipFill>
      <xdr:spPr>
        <a:xfrm>
          <a:off x="6124575" y="2705100"/>
          <a:ext cx="276225" cy="276225"/>
        </a:xfrm>
        <a:prstGeom prst="rect">
          <a:avLst/>
        </a:prstGeom>
        <a:noFill/>
        <a:ln w="9525" cmpd="sng">
          <a:noFill/>
        </a:ln>
      </xdr:spPr>
    </xdr:pic>
    <xdr:clientData/>
  </xdr:twoCellAnchor>
  <xdr:twoCellAnchor editAs="oneCell">
    <xdr:from>
      <xdr:col>6</xdr:col>
      <xdr:colOff>276225</xdr:colOff>
      <xdr:row>7</xdr:row>
      <xdr:rowOff>295275</xdr:rowOff>
    </xdr:from>
    <xdr:to>
      <xdr:col>6</xdr:col>
      <xdr:colOff>552450</xdr:colOff>
      <xdr:row>8</xdr:row>
      <xdr:rowOff>209550</xdr:rowOff>
    </xdr:to>
    <xdr:pic>
      <xdr:nvPicPr>
        <xdr:cNvPr id="3" name="Picture 6" descr="$0.01"/>
        <xdr:cNvPicPr preferRelativeResize="1">
          <a:picLocks noChangeAspect="1"/>
        </xdr:cNvPicPr>
      </xdr:nvPicPr>
      <xdr:blipFill>
        <a:blip r:embed="rId1"/>
        <a:stretch>
          <a:fillRect/>
        </a:stretch>
      </xdr:blipFill>
      <xdr:spPr>
        <a:xfrm>
          <a:off x="6477000" y="2695575"/>
          <a:ext cx="276225" cy="276225"/>
        </a:xfrm>
        <a:prstGeom prst="rect">
          <a:avLst/>
        </a:prstGeom>
        <a:noFill/>
        <a:ln w="9525" cmpd="sng">
          <a:noFill/>
        </a:ln>
      </xdr:spPr>
    </xdr:pic>
    <xdr:clientData/>
  </xdr:twoCellAnchor>
  <xdr:twoCellAnchor editAs="oneCell">
    <xdr:from>
      <xdr:col>7</xdr:col>
      <xdr:colOff>38100</xdr:colOff>
      <xdr:row>7</xdr:row>
      <xdr:rowOff>314325</xdr:rowOff>
    </xdr:from>
    <xdr:to>
      <xdr:col>7</xdr:col>
      <xdr:colOff>314325</xdr:colOff>
      <xdr:row>8</xdr:row>
      <xdr:rowOff>228600</xdr:rowOff>
    </xdr:to>
    <xdr:pic>
      <xdr:nvPicPr>
        <xdr:cNvPr id="4" name="Picture 7" descr="$0.01"/>
        <xdr:cNvPicPr preferRelativeResize="1">
          <a:picLocks noChangeAspect="1"/>
        </xdr:cNvPicPr>
      </xdr:nvPicPr>
      <xdr:blipFill>
        <a:blip r:embed="rId1"/>
        <a:stretch>
          <a:fillRect/>
        </a:stretch>
      </xdr:blipFill>
      <xdr:spPr>
        <a:xfrm>
          <a:off x="6848475" y="2714625"/>
          <a:ext cx="276225" cy="276225"/>
        </a:xfrm>
        <a:prstGeom prst="rect">
          <a:avLst/>
        </a:prstGeom>
        <a:noFill/>
        <a:ln w="9525" cmpd="sng">
          <a:noFill/>
        </a:ln>
      </xdr:spPr>
    </xdr:pic>
    <xdr:clientData/>
  </xdr:twoCellAnchor>
  <xdr:twoCellAnchor editAs="oneCell">
    <xdr:from>
      <xdr:col>5</xdr:col>
      <xdr:colOff>38100</xdr:colOff>
      <xdr:row>8</xdr:row>
      <xdr:rowOff>314325</xdr:rowOff>
    </xdr:from>
    <xdr:to>
      <xdr:col>5</xdr:col>
      <xdr:colOff>476250</xdr:colOff>
      <xdr:row>10</xdr:row>
      <xdr:rowOff>28575</xdr:rowOff>
    </xdr:to>
    <xdr:pic>
      <xdr:nvPicPr>
        <xdr:cNvPr id="5" name="Picture 8" descr="$0.25"/>
        <xdr:cNvPicPr preferRelativeResize="1">
          <a:picLocks noChangeAspect="1"/>
        </xdr:cNvPicPr>
      </xdr:nvPicPr>
      <xdr:blipFill>
        <a:blip r:embed="rId2"/>
        <a:stretch>
          <a:fillRect/>
        </a:stretch>
      </xdr:blipFill>
      <xdr:spPr>
        <a:xfrm>
          <a:off x="5629275" y="3076575"/>
          <a:ext cx="438150" cy="438150"/>
        </a:xfrm>
        <a:prstGeom prst="rect">
          <a:avLst/>
        </a:prstGeom>
        <a:noFill/>
        <a:ln w="9525" cmpd="sng">
          <a:noFill/>
        </a:ln>
      </xdr:spPr>
    </xdr:pic>
    <xdr:clientData/>
  </xdr:twoCellAnchor>
  <xdr:twoCellAnchor editAs="oneCell">
    <xdr:from>
      <xdr:col>5</xdr:col>
      <xdr:colOff>523875</xdr:colOff>
      <xdr:row>8</xdr:row>
      <xdr:rowOff>295275</xdr:rowOff>
    </xdr:from>
    <xdr:to>
      <xdr:col>6</xdr:col>
      <xdr:colOff>352425</xdr:colOff>
      <xdr:row>10</xdr:row>
      <xdr:rowOff>9525</xdr:rowOff>
    </xdr:to>
    <xdr:pic>
      <xdr:nvPicPr>
        <xdr:cNvPr id="6" name="Picture 9" descr="$0.25"/>
        <xdr:cNvPicPr preferRelativeResize="1">
          <a:picLocks noChangeAspect="1"/>
        </xdr:cNvPicPr>
      </xdr:nvPicPr>
      <xdr:blipFill>
        <a:blip r:embed="rId2"/>
        <a:stretch>
          <a:fillRect/>
        </a:stretch>
      </xdr:blipFill>
      <xdr:spPr>
        <a:xfrm>
          <a:off x="6115050" y="3057525"/>
          <a:ext cx="438150" cy="438150"/>
        </a:xfrm>
        <a:prstGeom prst="rect">
          <a:avLst/>
        </a:prstGeom>
        <a:noFill/>
        <a:ln w="9525" cmpd="sng">
          <a:noFill/>
        </a:ln>
      </xdr:spPr>
    </xdr:pic>
    <xdr:clientData/>
  </xdr:twoCellAnchor>
  <xdr:twoCellAnchor editAs="oneCell">
    <xdr:from>
      <xdr:col>4</xdr:col>
      <xdr:colOff>66675</xdr:colOff>
      <xdr:row>13</xdr:row>
      <xdr:rowOff>28575</xdr:rowOff>
    </xdr:from>
    <xdr:to>
      <xdr:col>5</xdr:col>
      <xdr:colOff>400050</xdr:colOff>
      <xdr:row>14</xdr:row>
      <xdr:rowOff>57150</xdr:rowOff>
    </xdr:to>
    <xdr:pic>
      <xdr:nvPicPr>
        <xdr:cNvPr id="7" name="Picture 10" descr="$1"/>
        <xdr:cNvPicPr preferRelativeResize="1">
          <a:picLocks noChangeAspect="1"/>
        </xdr:cNvPicPr>
      </xdr:nvPicPr>
      <xdr:blipFill>
        <a:blip r:embed="rId3"/>
        <a:stretch>
          <a:fillRect/>
        </a:stretch>
      </xdr:blipFill>
      <xdr:spPr>
        <a:xfrm>
          <a:off x="5048250" y="4600575"/>
          <a:ext cx="942975" cy="390525"/>
        </a:xfrm>
        <a:prstGeom prst="rect">
          <a:avLst/>
        </a:prstGeom>
        <a:noFill/>
        <a:ln w="9525" cmpd="sng">
          <a:noFill/>
        </a:ln>
      </xdr:spPr>
    </xdr:pic>
    <xdr:clientData/>
  </xdr:twoCellAnchor>
  <xdr:twoCellAnchor editAs="oneCell">
    <xdr:from>
      <xdr:col>5</xdr:col>
      <xdr:colOff>123825</xdr:colOff>
      <xdr:row>16</xdr:row>
      <xdr:rowOff>47625</xdr:rowOff>
    </xdr:from>
    <xdr:to>
      <xdr:col>5</xdr:col>
      <xdr:colOff>400050</xdr:colOff>
      <xdr:row>16</xdr:row>
      <xdr:rowOff>323850</xdr:rowOff>
    </xdr:to>
    <xdr:pic>
      <xdr:nvPicPr>
        <xdr:cNvPr id="8" name="Picture 12" descr="$0.01"/>
        <xdr:cNvPicPr preferRelativeResize="1">
          <a:picLocks noChangeAspect="1"/>
        </xdr:cNvPicPr>
      </xdr:nvPicPr>
      <xdr:blipFill>
        <a:blip r:embed="rId1"/>
        <a:stretch>
          <a:fillRect/>
        </a:stretch>
      </xdr:blipFill>
      <xdr:spPr>
        <a:xfrm>
          <a:off x="5715000" y="5705475"/>
          <a:ext cx="276225" cy="276225"/>
        </a:xfrm>
        <a:prstGeom prst="rect">
          <a:avLst/>
        </a:prstGeom>
        <a:noFill/>
        <a:ln w="9525" cmpd="sng">
          <a:noFill/>
        </a:ln>
      </xdr:spPr>
    </xdr:pic>
    <xdr:clientData/>
  </xdr:twoCellAnchor>
  <xdr:twoCellAnchor editAs="oneCell">
    <xdr:from>
      <xdr:col>5</xdr:col>
      <xdr:colOff>66675</xdr:colOff>
      <xdr:row>18</xdr:row>
      <xdr:rowOff>19050</xdr:rowOff>
    </xdr:from>
    <xdr:to>
      <xdr:col>5</xdr:col>
      <xdr:colOff>485775</xdr:colOff>
      <xdr:row>19</xdr:row>
      <xdr:rowOff>76200</xdr:rowOff>
    </xdr:to>
    <xdr:pic>
      <xdr:nvPicPr>
        <xdr:cNvPr id="9" name="Picture 15" descr="$0.25"/>
        <xdr:cNvPicPr preferRelativeResize="1">
          <a:picLocks noChangeAspect="1"/>
        </xdr:cNvPicPr>
      </xdr:nvPicPr>
      <xdr:blipFill>
        <a:blip r:embed="rId2"/>
        <a:stretch>
          <a:fillRect/>
        </a:stretch>
      </xdr:blipFill>
      <xdr:spPr>
        <a:xfrm>
          <a:off x="5657850" y="6400800"/>
          <a:ext cx="419100" cy="419100"/>
        </a:xfrm>
        <a:prstGeom prst="rect">
          <a:avLst/>
        </a:prstGeom>
        <a:noFill/>
        <a:ln w="9525" cmpd="sng">
          <a:noFill/>
        </a:ln>
      </xdr:spPr>
    </xdr:pic>
    <xdr:clientData/>
  </xdr:twoCellAnchor>
  <xdr:twoCellAnchor editAs="oneCell">
    <xdr:from>
      <xdr:col>6</xdr:col>
      <xdr:colOff>57150</xdr:colOff>
      <xdr:row>18</xdr:row>
      <xdr:rowOff>9525</xdr:rowOff>
    </xdr:from>
    <xdr:to>
      <xdr:col>6</xdr:col>
      <xdr:colOff>457200</xdr:colOff>
      <xdr:row>19</xdr:row>
      <xdr:rowOff>47625</xdr:rowOff>
    </xdr:to>
    <xdr:pic>
      <xdr:nvPicPr>
        <xdr:cNvPr id="10" name="Picture 16" descr="$0.25"/>
        <xdr:cNvPicPr preferRelativeResize="1">
          <a:picLocks noChangeAspect="1"/>
        </xdr:cNvPicPr>
      </xdr:nvPicPr>
      <xdr:blipFill>
        <a:blip r:embed="rId2"/>
        <a:stretch>
          <a:fillRect/>
        </a:stretch>
      </xdr:blipFill>
      <xdr:spPr>
        <a:xfrm>
          <a:off x="6257925" y="6391275"/>
          <a:ext cx="400050" cy="400050"/>
        </a:xfrm>
        <a:prstGeom prst="rect">
          <a:avLst/>
        </a:prstGeom>
        <a:noFill/>
        <a:ln w="9525" cmpd="sng">
          <a:noFill/>
        </a:ln>
      </xdr:spPr>
    </xdr:pic>
    <xdr:clientData/>
  </xdr:twoCellAnchor>
  <xdr:twoCellAnchor editAs="oneCell">
    <xdr:from>
      <xdr:col>5</xdr:col>
      <xdr:colOff>104775</xdr:colOff>
      <xdr:row>17</xdr:row>
      <xdr:rowOff>19050</xdr:rowOff>
    </xdr:from>
    <xdr:to>
      <xdr:col>5</xdr:col>
      <xdr:colOff>523875</xdr:colOff>
      <xdr:row>17</xdr:row>
      <xdr:rowOff>361950</xdr:rowOff>
    </xdr:to>
    <xdr:pic>
      <xdr:nvPicPr>
        <xdr:cNvPr id="11" name="Picture 17" descr="$0.10"/>
        <xdr:cNvPicPr preferRelativeResize="1">
          <a:picLocks noChangeAspect="1"/>
        </xdr:cNvPicPr>
      </xdr:nvPicPr>
      <xdr:blipFill>
        <a:blip r:embed="rId4"/>
        <a:srcRect t="18182"/>
        <a:stretch>
          <a:fillRect/>
        </a:stretch>
      </xdr:blipFill>
      <xdr:spPr>
        <a:xfrm>
          <a:off x="5695950" y="6038850"/>
          <a:ext cx="419100" cy="342900"/>
        </a:xfrm>
        <a:prstGeom prst="rect">
          <a:avLst/>
        </a:prstGeom>
        <a:noFill/>
        <a:ln w="9525" cmpd="sng">
          <a:noFill/>
        </a:ln>
      </xdr:spPr>
    </xdr:pic>
    <xdr:clientData/>
  </xdr:twoCellAnchor>
  <xdr:twoCellAnchor editAs="oneCell">
    <xdr:from>
      <xdr:col>6</xdr:col>
      <xdr:colOff>38100</xdr:colOff>
      <xdr:row>17</xdr:row>
      <xdr:rowOff>19050</xdr:rowOff>
    </xdr:from>
    <xdr:to>
      <xdr:col>6</xdr:col>
      <xdr:colOff>447675</xdr:colOff>
      <xdr:row>17</xdr:row>
      <xdr:rowOff>352425</xdr:rowOff>
    </xdr:to>
    <xdr:pic>
      <xdr:nvPicPr>
        <xdr:cNvPr id="12" name="Picture 18" descr="$0.10"/>
        <xdr:cNvPicPr preferRelativeResize="1">
          <a:picLocks noChangeAspect="1"/>
        </xdr:cNvPicPr>
      </xdr:nvPicPr>
      <xdr:blipFill>
        <a:blip r:embed="rId4"/>
        <a:srcRect t="18182"/>
        <a:stretch>
          <a:fillRect/>
        </a:stretch>
      </xdr:blipFill>
      <xdr:spPr>
        <a:xfrm>
          <a:off x="6238875" y="6038850"/>
          <a:ext cx="409575" cy="333375"/>
        </a:xfrm>
        <a:prstGeom prst="rect">
          <a:avLst/>
        </a:prstGeom>
        <a:noFill/>
        <a:ln w="9525" cmpd="sng">
          <a:noFill/>
        </a:ln>
      </xdr:spPr>
    </xdr:pic>
    <xdr:clientData/>
  </xdr:twoCellAnchor>
  <xdr:twoCellAnchor editAs="oneCell">
    <xdr:from>
      <xdr:col>4</xdr:col>
      <xdr:colOff>66675</xdr:colOff>
      <xdr:row>5</xdr:row>
      <xdr:rowOff>28575</xdr:rowOff>
    </xdr:from>
    <xdr:to>
      <xdr:col>5</xdr:col>
      <xdr:colOff>400050</xdr:colOff>
      <xdr:row>6</xdr:row>
      <xdr:rowOff>57150</xdr:rowOff>
    </xdr:to>
    <xdr:pic>
      <xdr:nvPicPr>
        <xdr:cNvPr id="13" name="Picture 21" descr="$1"/>
        <xdr:cNvPicPr preferRelativeResize="1">
          <a:picLocks noChangeAspect="1"/>
        </xdr:cNvPicPr>
      </xdr:nvPicPr>
      <xdr:blipFill>
        <a:blip r:embed="rId3"/>
        <a:stretch>
          <a:fillRect/>
        </a:stretch>
      </xdr:blipFill>
      <xdr:spPr>
        <a:xfrm>
          <a:off x="5048250" y="1704975"/>
          <a:ext cx="942975" cy="390525"/>
        </a:xfrm>
        <a:prstGeom prst="rect">
          <a:avLst/>
        </a:prstGeom>
        <a:noFill/>
        <a:ln w="9525" cmpd="sng">
          <a:noFill/>
        </a:ln>
      </xdr:spPr>
    </xdr:pic>
    <xdr:clientData/>
  </xdr:twoCellAnchor>
  <xdr:twoCellAnchor editAs="oneCell">
    <xdr:from>
      <xdr:col>5</xdr:col>
      <xdr:colOff>57150</xdr:colOff>
      <xdr:row>24</xdr:row>
      <xdr:rowOff>295275</xdr:rowOff>
    </xdr:from>
    <xdr:to>
      <xdr:col>5</xdr:col>
      <xdr:colOff>504825</xdr:colOff>
      <xdr:row>26</xdr:row>
      <xdr:rowOff>19050</xdr:rowOff>
    </xdr:to>
    <xdr:pic>
      <xdr:nvPicPr>
        <xdr:cNvPr id="14" name="Picture 24" descr="$0.05"/>
        <xdr:cNvPicPr preferRelativeResize="1">
          <a:picLocks noChangeAspect="1"/>
        </xdr:cNvPicPr>
      </xdr:nvPicPr>
      <xdr:blipFill>
        <a:blip r:embed="rId5"/>
        <a:stretch>
          <a:fillRect/>
        </a:stretch>
      </xdr:blipFill>
      <xdr:spPr>
        <a:xfrm>
          <a:off x="5648325" y="8848725"/>
          <a:ext cx="447675" cy="447675"/>
        </a:xfrm>
        <a:prstGeom prst="rect">
          <a:avLst/>
        </a:prstGeom>
        <a:noFill/>
        <a:ln w="9525" cmpd="sng">
          <a:noFill/>
        </a:ln>
      </xdr:spPr>
    </xdr:pic>
    <xdr:clientData/>
  </xdr:twoCellAnchor>
  <xdr:twoCellAnchor editAs="oneCell">
    <xdr:from>
      <xdr:col>5</xdr:col>
      <xdr:colOff>104775</xdr:colOff>
      <xdr:row>26</xdr:row>
      <xdr:rowOff>19050</xdr:rowOff>
    </xdr:from>
    <xdr:to>
      <xdr:col>5</xdr:col>
      <xdr:colOff>523875</xdr:colOff>
      <xdr:row>26</xdr:row>
      <xdr:rowOff>361950</xdr:rowOff>
    </xdr:to>
    <xdr:pic>
      <xdr:nvPicPr>
        <xdr:cNvPr id="15" name="Picture 25" descr="$0.10"/>
        <xdr:cNvPicPr preferRelativeResize="1">
          <a:picLocks noChangeAspect="1"/>
        </xdr:cNvPicPr>
      </xdr:nvPicPr>
      <xdr:blipFill>
        <a:blip r:embed="rId4"/>
        <a:srcRect t="18182"/>
        <a:stretch>
          <a:fillRect/>
        </a:stretch>
      </xdr:blipFill>
      <xdr:spPr>
        <a:xfrm>
          <a:off x="5695950" y="9296400"/>
          <a:ext cx="419100" cy="342900"/>
        </a:xfrm>
        <a:prstGeom prst="rect">
          <a:avLst/>
        </a:prstGeom>
        <a:noFill/>
        <a:ln w="9525" cmpd="sng">
          <a:noFill/>
        </a:ln>
      </xdr:spPr>
    </xdr:pic>
    <xdr:clientData/>
  </xdr:twoCellAnchor>
  <xdr:twoCellAnchor editAs="oneCell">
    <xdr:from>
      <xdr:col>5</xdr:col>
      <xdr:colOff>123825</xdr:colOff>
      <xdr:row>34</xdr:row>
      <xdr:rowOff>47625</xdr:rowOff>
    </xdr:from>
    <xdr:to>
      <xdr:col>5</xdr:col>
      <xdr:colOff>400050</xdr:colOff>
      <xdr:row>34</xdr:row>
      <xdr:rowOff>323850</xdr:rowOff>
    </xdr:to>
    <xdr:pic>
      <xdr:nvPicPr>
        <xdr:cNvPr id="16" name="Picture 30" descr="$0.01"/>
        <xdr:cNvPicPr preferRelativeResize="1">
          <a:picLocks noChangeAspect="1"/>
        </xdr:cNvPicPr>
      </xdr:nvPicPr>
      <xdr:blipFill>
        <a:blip r:embed="rId1"/>
        <a:stretch>
          <a:fillRect/>
        </a:stretch>
      </xdr:blipFill>
      <xdr:spPr>
        <a:xfrm>
          <a:off x="5715000" y="12220575"/>
          <a:ext cx="276225" cy="276225"/>
        </a:xfrm>
        <a:prstGeom prst="rect">
          <a:avLst/>
        </a:prstGeom>
        <a:noFill/>
        <a:ln w="9525" cmpd="sng">
          <a:noFill/>
        </a:ln>
      </xdr:spPr>
    </xdr:pic>
    <xdr:clientData/>
  </xdr:twoCellAnchor>
  <xdr:twoCellAnchor editAs="oneCell">
    <xdr:from>
      <xdr:col>5</xdr:col>
      <xdr:colOff>533400</xdr:colOff>
      <xdr:row>34</xdr:row>
      <xdr:rowOff>38100</xdr:rowOff>
    </xdr:from>
    <xdr:to>
      <xdr:col>6</xdr:col>
      <xdr:colOff>200025</xdr:colOff>
      <xdr:row>34</xdr:row>
      <xdr:rowOff>314325</xdr:rowOff>
    </xdr:to>
    <xdr:pic>
      <xdr:nvPicPr>
        <xdr:cNvPr id="17" name="Picture 31" descr="$0.01"/>
        <xdr:cNvPicPr preferRelativeResize="1">
          <a:picLocks noChangeAspect="1"/>
        </xdr:cNvPicPr>
      </xdr:nvPicPr>
      <xdr:blipFill>
        <a:blip r:embed="rId1"/>
        <a:stretch>
          <a:fillRect/>
        </a:stretch>
      </xdr:blipFill>
      <xdr:spPr>
        <a:xfrm>
          <a:off x="6124575" y="12211050"/>
          <a:ext cx="276225" cy="276225"/>
        </a:xfrm>
        <a:prstGeom prst="rect">
          <a:avLst/>
        </a:prstGeom>
        <a:noFill/>
        <a:ln w="9525" cmpd="sng">
          <a:noFill/>
        </a:ln>
      </xdr:spPr>
    </xdr:pic>
    <xdr:clientData/>
  </xdr:twoCellAnchor>
  <xdr:twoCellAnchor editAs="oneCell">
    <xdr:from>
      <xdr:col>5</xdr:col>
      <xdr:colOff>104775</xdr:colOff>
      <xdr:row>41</xdr:row>
      <xdr:rowOff>19050</xdr:rowOff>
    </xdr:from>
    <xdr:to>
      <xdr:col>5</xdr:col>
      <xdr:colOff>523875</xdr:colOff>
      <xdr:row>41</xdr:row>
      <xdr:rowOff>361950</xdr:rowOff>
    </xdr:to>
    <xdr:pic>
      <xdr:nvPicPr>
        <xdr:cNvPr id="18" name="Picture 36" descr="$0.10"/>
        <xdr:cNvPicPr preferRelativeResize="1">
          <a:picLocks noChangeAspect="1"/>
        </xdr:cNvPicPr>
      </xdr:nvPicPr>
      <xdr:blipFill>
        <a:blip r:embed="rId4"/>
        <a:srcRect t="18182"/>
        <a:stretch>
          <a:fillRect/>
        </a:stretch>
      </xdr:blipFill>
      <xdr:spPr>
        <a:xfrm>
          <a:off x="5695950" y="14725650"/>
          <a:ext cx="419100" cy="342900"/>
        </a:xfrm>
        <a:prstGeom prst="rect">
          <a:avLst/>
        </a:prstGeom>
        <a:noFill/>
        <a:ln w="9525" cmpd="sng">
          <a:noFill/>
        </a:ln>
      </xdr:spPr>
    </xdr:pic>
    <xdr:clientData/>
  </xdr:twoCellAnchor>
  <xdr:twoCellAnchor editAs="oneCell">
    <xdr:from>
      <xdr:col>6</xdr:col>
      <xdr:colOff>104775</xdr:colOff>
      <xdr:row>41</xdr:row>
      <xdr:rowOff>19050</xdr:rowOff>
    </xdr:from>
    <xdr:to>
      <xdr:col>6</xdr:col>
      <xdr:colOff>523875</xdr:colOff>
      <xdr:row>41</xdr:row>
      <xdr:rowOff>361950</xdr:rowOff>
    </xdr:to>
    <xdr:pic>
      <xdr:nvPicPr>
        <xdr:cNvPr id="19" name="Picture 37" descr="$0.10"/>
        <xdr:cNvPicPr preferRelativeResize="1">
          <a:picLocks noChangeAspect="1"/>
        </xdr:cNvPicPr>
      </xdr:nvPicPr>
      <xdr:blipFill>
        <a:blip r:embed="rId4"/>
        <a:srcRect t="18182"/>
        <a:stretch>
          <a:fillRect/>
        </a:stretch>
      </xdr:blipFill>
      <xdr:spPr>
        <a:xfrm>
          <a:off x="6305550" y="14725650"/>
          <a:ext cx="419100" cy="342900"/>
        </a:xfrm>
        <a:prstGeom prst="rect">
          <a:avLst/>
        </a:prstGeom>
        <a:noFill/>
        <a:ln w="9525" cmpd="sng">
          <a:noFill/>
        </a:ln>
      </xdr:spPr>
    </xdr:pic>
    <xdr:clientData/>
  </xdr:twoCellAnchor>
  <xdr:twoCellAnchor editAs="oneCell">
    <xdr:from>
      <xdr:col>5</xdr:col>
      <xdr:colOff>66675</xdr:colOff>
      <xdr:row>42</xdr:row>
      <xdr:rowOff>19050</xdr:rowOff>
    </xdr:from>
    <xdr:to>
      <xdr:col>5</xdr:col>
      <xdr:colOff>485775</xdr:colOff>
      <xdr:row>43</xdr:row>
      <xdr:rowOff>76200</xdr:rowOff>
    </xdr:to>
    <xdr:pic>
      <xdr:nvPicPr>
        <xdr:cNvPr id="20" name="Picture 38" descr="$0.25"/>
        <xdr:cNvPicPr preferRelativeResize="1">
          <a:picLocks noChangeAspect="1"/>
        </xdr:cNvPicPr>
      </xdr:nvPicPr>
      <xdr:blipFill>
        <a:blip r:embed="rId2"/>
        <a:stretch>
          <a:fillRect/>
        </a:stretch>
      </xdr:blipFill>
      <xdr:spPr>
        <a:xfrm>
          <a:off x="5657850" y="15087600"/>
          <a:ext cx="419100" cy="419100"/>
        </a:xfrm>
        <a:prstGeom prst="rect">
          <a:avLst/>
        </a:prstGeom>
        <a:noFill/>
        <a:ln w="9525" cmpd="sng">
          <a:noFill/>
        </a:ln>
      </xdr:spPr>
    </xdr:pic>
    <xdr:clientData/>
  </xdr:twoCellAnchor>
  <xdr:twoCellAnchor editAs="oneCell">
    <xdr:from>
      <xdr:col>4</xdr:col>
      <xdr:colOff>133350</xdr:colOff>
      <xdr:row>37</xdr:row>
      <xdr:rowOff>342900</xdr:rowOff>
    </xdr:from>
    <xdr:to>
      <xdr:col>5</xdr:col>
      <xdr:colOff>466725</xdr:colOff>
      <xdr:row>39</xdr:row>
      <xdr:rowOff>9525</xdr:rowOff>
    </xdr:to>
    <xdr:pic>
      <xdr:nvPicPr>
        <xdr:cNvPr id="21" name="Picture 40" descr="$1"/>
        <xdr:cNvPicPr preferRelativeResize="1">
          <a:picLocks noChangeAspect="1"/>
        </xdr:cNvPicPr>
      </xdr:nvPicPr>
      <xdr:blipFill>
        <a:blip r:embed="rId3"/>
        <a:stretch>
          <a:fillRect/>
        </a:stretch>
      </xdr:blipFill>
      <xdr:spPr>
        <a:xfrm>
          <a:off x="5114925" y="13601700"/>
          <a:ext cx="942975" cy="390525"/>
        </a:xfrm>
        <a:prstGeom prst="rect">
          <a:avLst/>
        </a:prstGeom>
        <a:noFill/>
        <a:ln w="9525" cmpd="sng">
          <a:noFill/>
        </a:ln>
      </xdr:spPr>
    </xdr:pic>
    <xdr:clientData/>
  </xdr:twoCellAnchor>
  <xdr:twoCellAnchor editAs="oneCell">
    <xdr:from>
      <xdr:col>5</xdr:col>
      <xdr:colOff>123825</xdr:colOff>
      <xdr:row>49</xdr:row>
      <xdr:rowOff>47625</xdr:rowOff>
    </xdr:from>
    <xdr:to>
      <xdr:col>5</xdr:col>
      <xdr:colOff>400050</xdr:colOff>
      <xdr:row>49</xdr:row>
      <xdr:rowOff>323850</xdr:rowOff>
    </xdr:to>
    <xdr:pic>
      <xdr:nvPicPr>
        <xdr:cNvPr id="22" name="Picture 44" descr="$0.01"/>
        <xdr:cNvPicPr preferRelativeResize="1">
          <a:picLocks noChangeAspect="1"/>
        </xdr:cNvPicPr>
      </xdr:nvPicPr>
      <xdr:blipFill>
        <a:blip r:embed="rId1"/>
        <a:stretch>
          <a:fillRect/>
        </a:stretch>
      </xdr:blipFill>
      <xdr:spPr>
        <a:xfrm>
          <a:off x="5715000" y="17649825"/>
          <a:ext cx="276225" cy="276225"/>
        </a:xfrm>
        <a:prstGeom prst="rect">
          <a:avLst/>
        </a:prstGeom>
        <a:noFill/>
        <a:ln w="9525" cmpd="sng">
          <a:noFill/>
        </a:ln>
      </xdr:spPr>
    </xdr:pic>
    <xdr:clientData/>
  </xdr:twoCellAnchor>
  <xdr:twoCellAnchor editAs="oneCell">
    <xdr:from>
      <xdr:col>5</xdr:col>
      <xdr:colOff>457200</xdr:colOff>
      <xdr:row>49</xdr:row>
      <xdr:rowOff>57150</xdr:rowOff>
    </xdr:from>
    <xdr:to>
      <xdr:col>6</xdr:col>
      <xdr:colOff>123825</xdr:colOff>
      <xdr:row>49</xdr:row>
      <xdr:rowOff>333375</xdr:rowOff>
    </xdr:to>
    <xdr:pic>
      <xdr:nvPicPr>
        <xdr:cNvPr id="23" name="Picture 45" descr="$0.01"/>
        <xdr:cNvPicPr preferRelativeResize="1">
          <a:picLocks noChangeAspect="1"/>
        </xdr:cNvPicPr>
      </xdr:nvPicPr>
      <xdr:blipFill>
        <a:blip r:embed="rId1"/>
        <a:stretch>
          <a:fillRect/>
        </a:stretch>
      </xdr:blipFill>
      <xdr:spPr>
        <a:xfrm>
          <a:off x="6048375" y="17659350"/>
          <a:ext cx="276225" cy="276225"/>
        </a:xfrm>
        <a:prstGeom prst="rect">
          <a:avLst/>
        </a:prstGeom>
        <a:noFill/>
        <a:ln w="9525" cmpd="sng">
          <a:noFill/>
        </a:ln>
      </xdr:spPr>
    </xdr:pic>
    <xdr:clientData/>
  </xdr:twoCellAnchor>
  <xdr:twoCellAnchor editAs="oneCell">
    <xdr:from>
      <xdr:col>6</xdr:col>
      <xdr:colOff>200025</xdr:colOff>
      <xdr:row>49</xdr:row>
      <xdr:rowOff>47625</xdr:rowOff>
    </xdr:from>
    <xdr:to>
      <xdr:col>6</xdr:col>
      <xdr:colOff>476250</xdr:colOff>
      <xdr:row>49</xdr:row>
      <xdr:rowOff>323850</xdr:rowOff>
    </xdr:to>
    <xdr:pic>
      <xdr:nvPicPr>
        <xdr:cNvPr id="24" name="Picture 46" descr="$0.01"/>
        <xdr:cNvPicPr preferRelativeResize="1">
          <a:picLocks noChangeAspect="1"/>
        </xdr:cNvPicPr>
      </xdr:nvPicPr>
      <xdr:blipFill>
        <a:blip r:embed="rId1"/>
        <a:stretch>
          <a:fillRect/>
        </a:stretch>
      </xdr:blipFill>
      <xdr:spPr>
        <a:xfrm>
          <a:off x="6400800" y="17649825"/>
          <a:ext cx="276225" cy="276225"/>
        </a:xfrm>
        <a:prstGeom prst="rect">
          <a:avLst/>
        </a:prstGeom>
        <a:noFill/>
        <a:ln w="9525" cmpd="sng">
          <a:noFill/>
        </a:ln>
      </xdr:spPr>
    </xdr:pic>
    <xdr:clientData/>
  </xdr:twoCellAnchor>
  <xdr:twoCellAnchor editAs="oneCell">
    <xdr:from>
      <xdr:col>5</xdr:col>
      <xdr:colOff>66675</xdr:colOff>
      <xdr:row>49</xdr:row>
      <xdr:rowOff>342900</xdr:rowOff>
    </xdr:from>
    <xdr:to>
      <xdr:col>5</xdr:col>
      <xdr:colOff>514350</xdr:colOff>
      <xdr:row>51</xdr:row>
      <xdr:rowOff>66675</xdr:rowOff>
    </xdr:to>
    <xdr:pic>
      <xdr:nvPicPr>
        <xdr:cNvPr id="25" name="Picture 47" descr="$0.05"/>
        <xdr:cNvPicPr preferRelativeResize="1">
          <a:picLocks noChangeAspect="1"/>
        </xdr:cNvPicPr>
      </xdr:nvPicPr>
      <xdr:blipFill>
        <a:blip r:embed="rId5"/>
        <a:stretch>
          <a:fillRect/>
        </a:stretch>
      </xdr:blipFill>
      <xdr:spPr>
        <a:xfrm>
          <a:off x="5657850" y="17945100"/>
          <a:ext cx="447675" cy="447675"/>
        </a:xfrm>
        <a:prstGeom prst="rect">
          <a:avLst/>
        </a:prstGeom>
        <a:noFill/>
        <a:ln w="9525" cmpd="sng">
          <a:noFill/>
        </a:ln>
      </xdr:spPr>
    </xdr:pic>
    <xdr:clientData/>
  </xdr:twoCellAnchor>
  <xdr:twoCellAnchor editAs="oneCell">
    <xdr:from>
      <xdr:col>5</xdr:col>
      <xdr:colOff>447675</xdr:colOff>
      <xdr:row>51</xdr:row>
      <xdr:rowOff>47625</xdr:rowOff>
    </xdr:from>
    <xdr:to>
      <xdr:col>6</xdr:col>
      <xdr:colOff>257175</xdr:colOff>
      <xdr:row>52</xdr:row>
      <xdr:rowOff>104775</xdr:rowOff>
    </xdr:to>
    <xdr:pic>
      <xdr:nvPicPr>
        <xdr:cNvPr id="26" name="Picture 48" descr="$0.25"/>
        <xdr:cNvPicPr preferRelativeResize="1">
          <a:picLocks noChangeAspect="1"/>
        </xdr:cNvPicPr>
      </xdr:nvPicPr>
      <xdr:blipFill>
        <a:blip r:embed="rId2"/>
        <a:stretch>
          <a:fillRect/>
        </a:stretch>
      </xdr:blipFill>
      <xdr:spPr>
        <a:xfrm>
          <a:off x="6038850" y="18373725"/>
          <a:ext cx="419100" cy="419100"/>
        </a:xfrm>
        <a:prstGeom prst="rect">
          <a:avLst/>
        </a:prstGeom>
        <a:noFill/>
        <a:ln w="9525" cmpd="sng">
          <a:noFill/>
        </a:ln>
      </xdr:spPr>
    </xdr:pic>
    <xdr:clientData/>
  </xdr:twoCellAnchor>
  <xdr:twoCellAnchor editAs="oneCell">
    <xdr:from>
      <xdr:col>5</xdr:col>
      <xdr:colOff>104775</xdr:colOff>
      <xdr:row>57</xdr:row>
      <xdr:rowOff>276225</xdr:rowOff>
    </xdr:from>
    <xdr:to>
      <xdr:col>5</xdr:col>
      <xdr:colOff>552450</xdr:colOff>
      <xdr:row>59</xdr:row>
      <xdr:rowOff>0</xdr:rowOff>
    </xdr:to>
    <xdr:pic>
      <xdr:nvPicPr>
        <xdr:cNvPr id="27" name="Picture 52" descr="$0.05"/>
        <xdr:cNvPicPr preferRelativeResize="1">
          <a:picLocks noChangeAspect="1"/>
        </xdr:cNvPicPr>
      </xdr:nvPicPr>
      <xdr:blipFill>
        <a:blip r:embed="rId5"/>
        <a:stretch>
          <a:fillRect/>
        </a:stretch>
      </xdr:blipFill>
      <xdr:spPr>
        <a:xfrm>
          <a:off x="5695950" y="20774025"/>
          <a:ext cx="447675" cy="447675"/>
        </a:xfrm>
        <a:prstGeom prst="rect">
          <a:avLst/>
        </a:prstGeom>
        <a:noFill/>
        <a:ln w="9525" cmpd="sng">
          <a:noFill/>
        </a:ln>
      </xdr:spPr>
    </xdr:pic>
    <xdr:clientData/>
  </xdr:twoCellAnchor>
  <xdr:twoCellAnchor editAs="oneCell">
    <xdr:from>
      <xdr:col>5</xdr:col>
      <xdr:colOff>104775</xdr:colOff>
      <xdr:row>59</xdr:row>
      <xdr:rowOff>19050</xdr:rowOff>
    </xdr:from>
    <xdr:to>
      <xdr:col>5</xdr:col>
      <xdr:colOff>523875</xdr:colOff>
      <xdr:row>59</xdr:row>
      <xdr:rowOff>361950</xdr:rowOff>
    </xdr:to>
    <xdr:pic>
      <xdr:nvPicPr>
        <xdr:cNvPr id="28" name="Picture 53" descr="$0.10"/>
        <xdr:cNvPicPr preferRelativeResize="1">
          <a:picLocks noChangeAspect="1"/>
        </xdr:cNvPicPr>
      </xdr:nvPicPr>
      <xdr:blipFill>
        <a:blip r:embed="rId4"/>
        <a:srcRect t="18182"/>
        <a:stretch>
          <a:fillRect/>
        </a:stretch>
      </xdr:blipFill>
      <xdr:spPr>
        <a:xfrm>
          <a:off x="5695950" y="21240750"/>
          <a:ext cx="419100" cy="342900"/>
        </a:xfrm>
        <a:prstGeom prst="rect">
          <a:avLst/>
        </a:prstGeom>
        <a:noFill/>
        <a:ln w="9525" cmpd="sng">
          <a:noFill/>
        </a:ln>
      </xdr:spPr>
    </xdr:pic>
    <xdr:clientData/>
  </xdr:twoCellAnchor>
  <xdr:twoCellAnchor editAs="oneCell">
    <xdr:from>
      <xdr:col>5</xdr:col>
      <xdr:colOff>76200</xdr:colOff>
      <xdr:row>60</xdr:row>
      <xdr:rowOff>28575</xdr:rowOff>
    </xdr:from>
    <xdr:to>
      <xdr:col>5</xdr:col>
      <xdr:colOff>495300</xdr:colOff>
      <xdr:row>61</xdr:row>
      <xdr:rowOff>85725</xdr:rowOff>
    </xdr:to>
    <xdr:pic>
      <xdr:nvPicPr>
        <xdr:cNvPr id="29" name="Picture 54" descr="$0.25"/>
        <xdr:cNvPicPr preferRelativeResize="1">
          <a:picLocks noChangeAspect="1"/>
        </xdr:cNvPicPr>
      </xdr:nvPicPr>
      <xdr:blipFill>
        <a:blip r:embed="rId2"/>
        <a:stretch>
          <a:fillRect/>
        </a:stretch>
      </xdr:blipFill>
      <xdr:spPr>
        <a:xfrm>
          <a:off x="5667375" y="21612225"/>
          <a:ext cx="419100" cy="419100"/>
        </a:xfrm>
        <a:prstGeom prst="rect">
          <a:avLst/>
        </a:prstGeom>
        <a:noFill/>
        <a:ln w="9525" cmpd="sng">
          <a:noFill/>
        </a:ln>
      </xdr:spPr>
    </xdr:pic>
    <xdr:clientData/>
  </xdr:twoCellAnchor>
  <xdr:twoCellAnchor editAs="oneCell">
    <xdr:from>
      <xdr:col>6</xdr:col>
      <xdr:colOff>19050</xdr:colOff>
      <xdr:row>60</xdr:row>
      <xdr:rowOff>28575</xdr:rowOff>
    </xdr:from>
    <xdr:to>
      <xdr:col>6</xdr:col>
      <xdr:colOff>438150</xdr:colOff>
      <xdr:row>61</xdr:row>
      <xdr:rowOff>85725</xdr:rowOff>
    </xdr:to>
    <xdr:pic>
      <xdr:nvPicPr>
        <xdr:cNvPr id="30" name="Picture 55" descr="$0.25"/>
        <xdr:cNvPicPr preferRelativeResize="1">
          <a:picLocks noChangeAspect="1"/>
        </xdr:cNvPicPr>
      </xdr:nvPicPr>
      <xdr:blipFill>
        <a:blip r:embed="rId2"/>
        <a:stretch>
          <a:fillRect/>
        </a:stretch>
      </xdr:blipFill>
      <xdr:spPr>
        <a:xfrm>
          <a:off x="6219825" y="21612225"/>
          <a:ext cx="419100" cy="419100"/>
        </a:xfrm>
        <a:prstGeom prst="rect">
          <a:avLst/>
        </a:prstGeom>
        <a:noFill/>
        <a:ln w="9525" cmpd="sng">
          <a:noFill/>
        </a:ln>
      </xdr:spPr>
    </xdr:pic>
    <xdr:clientData/>
  </xdr:twoCellAnchor>
  <xdr:twoCellAnchor editAs="oneCell">
    <xdr:from>
      <xdr:col>6</xdr:col>
      <xdr:colOff>495300</xdr:colOff>
      <xdr:row>60</xdr:row>
      <xdr:rowOff>9525</xdr:rowOff>
    </xdr:from>
    <xdr:to>
      <xdr:col>7</xdr:col>
      <xdr:colOff>304800</xdr:colOff>
      <xdr:row>61</xdr:row>
      <xdr:rowOff>66675</xdr:rowOff>
    </xdr:to>
    <xdr:pic>
      <xdr:nvPicPr>
        <xdr:cNvPr id="31" name="Picture 56" descr="$0.25"/>
        <xdr:cNvPicPr preferRelativeResize="1">
          <a:picLocks noChangeAspect="1"/>
        </xdr:cNvPicPr>
      </xdr:nvPicPr>
      <xdr:blipFill>
        <a:blip r:embed="rId2"/>
        <a:stretch>
          <a:fillRect/>
        </a:stretch>
      </xdr:blipFill>
      <xdr:spPr>
        <a:xfrm>
          <a:off x="6696075" y="21593175"/>
          <a:ext cx="419100" cy="419100"/>
        </a:xfrm>
        <a:prstGeom prst="rect">
          <a:avLst/>
        </a:prstGeom>
        <a:noFill/>
        <a:ln w="9525" cmpd="sng">
          <a:noFill/>
        </a:ln>
      </xdr:spPr>
    </xdr:pic>
    <xdr:clientData/>
  </xdr:twoCellAnchor>
  <xdr:twoCellAnchor editAs="oneCell">
    <xdr:from>
      <xdr:col>4</xdr:col>
      <xdr:colOff>66675</xdr:colOff>
      <xdr:row>64</xdr:row>
      <xdr:rowOff>28575</xdr:rowOff>
    </xdr:from>
    <xdr:to>
      <xdr:col>5</xdr:col>
      <xdr:colOff>400050</xdr:colOff>
      <xdr:row>65</xdr:row>
      <xdr:rowOff>57150</xdr:rowOff>
    </xdr:to>
    <xdr:pic>
      <xdr:nvPicPr>
        <xdr:cNvPr id="32" name="Picture 59" descr="$1"/>
        <xdr:cNvPicPr preferRelativeResize="1">
          <a:picLocks noChangeAspect="1"/>
        </xdr:cNvPicPr>
      </xdr:nvPicPr>
      <xdr:blipFill>
        <a:blip r:embed="rId3"/>
        <a:stretch>
          <a:fillRect/>
        </a:stretch>
      </xdr:blipFill>
      <xdr:spPr>
        <a:xfrm>
          <a:off x="5048250" y="23060025"/>
          <a:ext cx="942975" cy="390525"/>
        </a:xfrm>
        <a:prstGeom prst="rect">
          <a:avLst/>
        </a:prstGeom>
        <a:noFill/>
        <a:ln w="9525" cmpd="sng">
          <a:noFill/>
        </a:ln>
      </xdr:spPr>
    </xdr:pic>
    <xdr:clientData/>
  </xdr:twoCellAnchor>
  <xdr:twoCellAnchor editAs="oneCell">
    <xdr:from>
      <xdr:col>5</xdr:col>
      <xdr:colOff>123825</xdr:colOff>
      <xdr:row>67</xdr:row>
      <xdr:rowOff>47625</xdr:rowOff>
    </xdr:from>
    <xdr:to>
      <xdr:col>5</xdr:col>
      <xdr:colOff>400050</xdr:colOff>
      <xdr:row>67</xdr:row>
      <xdr:rowOff>323850</xdr:rowOff>
    </xdr:to>
    <xdr:pic>
      <xdr:nvPicPr>
        <xdr:cNvPr id="33" name="Picture 61" descr="$0.01"/>
        <xdr:cNvPicPr preferRelativeResize="1">
          <a:picLocks noChangeAspect="1"/>
        </xdr:cNvPicPr>
      </xdr:nvPicPr>
      <xdr:blipFill>
        <a:blip r:embed="rId1"/>
        <a:stretch>
          <a:fillRect/>
        </a:stretch>
      </xdr:blipFill>
      <xdr:spPr>
        <a:xfrm>
          <a:off x="5715000" y="24164925"/>
          <a:ext cx="276225" cy="276225"/>
        </a:xfrm>
        <a:prstGeom prst="rect">
          <a:avLst/>
        </a:prstGeom>
        <a:noFill/>
        <a:ln w="9525" cmpd="sng">
          <a:noFill/>
        </a:ln>
      </xdr:spPr>
    </xdr:pic>
    <xdr:clientData/>
  </xdr:twoCellAnchor>
  <xdr:twoCellAnchor editAs="oneCell">
    <xdr:from>
      <xdr:col>5</xdr:col>
      <xdr:colOff>447675</xdr:colOff>
      <xdr:row>67</xdr:row>
      <xdr:rowOff>57150</xdr:rowOff>
    </xdr:from>
    <xdr:to>
      <xdr:col>6</xdr:col>
      <xdr:colOff>114300</xdr:colOff>
      <xdr:row>67</xdr:row>
      <xdr:rowOff>333375</xdr:rowOff>
    </xdr:to>
    <xdr:pic>
      <xdr:nvPicPr>
        <xdr:cNvPr id="34" name="Picture 62" descr="$0.01"/>
        <xdr:cNvPicPr preferRelativeResize="1">
          <a:picLocks noChangeAspect="1"/>
        </xdr:cNvPicPr>
      </xdr:nvPicPr>
      <xdr:blipFill>
        <a:blip r:embed="rId1"/>
        <a:stretch>
          <a:fillRect/>
        </a:stretch>
      </xdr:blipFill>
      <xdr:spPr>
        <a:xfrm>
          <a:off x="6038850" y="24174450"/>
          <a:ext cx="276225" cy="276225"/>
        </a:xfrm>
        <a:prstGeom prst="rect">
          <a:avLst/>
        </a:prstGeom>
        <a:noFill/>
        <a:ln w="9525" cmpd="sng">
          <a:noFill/>
        </a:ln>
      </xdr:spPr>
    </xdr:pic>
    <xdr:clientData/>
  </xdr:twoCellAnchor>
  <xdr:twoCellAnchor editAs="oneCell">
    <xdr:from>
      <xdr:col>6</xdr:col>
      <xdr:colOff>180975</xdr:colOff>
      <xdr:row>67</xdr:row>
      <xdr:rowOff>66675</xdr:rowOff>
    </xdr:from>
    <xdr:to>
      <xdr:col>6</xdr:col>
      <xdr:colOff>457200</xdr:colOff>
      <xdr:row>67</xdr:row>
      <xdr:rowOff>342900</xdr:rowOff>
    </xdr:to>
    <xdr:pic>
      <xdr:nvPicPr>
        <xdr:cNvPr id="35" name="Picture 63" descr="$0.01"/>
        <xdr:cNvPicPr preferRelativeResize="1">
          <a:picLocks noChangeAspect="1"/>
        </xdr:cNvPicPr>
      </xdr:nvPicPr>
      <xdr:blipFill>
        <a:blip r:embed="rId1"/>
        <a:stretch>
          <a:fillRect/>
        </a:stretch>
      </xdr:blipFill>
      <xdr:spPr>
        <a:xfrm>
          <a:off x="6381750" y="24183975"/>
          <a:ext cx="276225" cy="276225"/>
        </a:xfrm>
        <a:prstGeom prst="rect">
          <a:avLst/>
        </a:prstGeom>
        <a:noFill/>
        <a:ln w="9525" cmpd="sng">
          <a:noFill/>
        </a:ln>
      </xdr:spPr>
    </xdr:pic>
    <xdr:clientData/>
  </xdr:twoCellAnchor>
  <xdr:twoCellAnchor editAs="oneCell">
    <xdr:from>
      <xdr:col>6</xdr:col>
      <xdr:colOff>485775</xdr:colOff>
      <xdr:row>67</xdr:row>
      <xdr:rowOff>57150</xdr:rowOff>
    </xdr:from>
    <xdr:to>
      <xdr:col>7</xdr:col>
      <xdr:colOff>152400</xdr:colOff>
      <xdr:row>67</xdr:row>
      <xdr:rowOff>333375</xdr:rowOff>
    </xdr:to>
    <xdr:pic>
      <xdr:nvPicPr>
        <xdr:cNvPr id="36" name="Picture 64" descr="$0.01"/>
        <xdr:cNvPicPr preferRelativeResize="1">
          <a:picLocks noChangeAspect="1"/>
        </xdr:cNvPicPr>
      </xdr:nvPicPr>
      <xdr:blipFill>
        <a:blip r:embed="rId1"/>
        <a:stretch>
          <a:fillRect/>
        </a:stretch>
      </xdr:blipFill>
      <xdr:spPr>
        <a:xfrm>
          <a:off x="6686550" y="24174450"/>
          <a:ext cx="276225" cy="276225"/>
        </a:xfrm>
        <a:prstGeom prst="rect">
          <a:avLst/>
        </a:prstGeom>
        <a:noFill/>
        <a:ln w="9525" cmpd="sng">
          <a:noFill/>
        </a:ln>
      </xdr:spPr>
    </xdr:pic>
    <xdr:clientData/>
  </xdr:twoCellAnchor>
  <xdr:twoCellAnchor editAs="oneCell">
    <xdr:from>
      <xdr:col>5</xdr:col>
      <xdr:colOff>104775</xdr:colOff>
      <xdr:row>68</xdr:row>
      <xdr:rowOff>19050</xdr:rowOff>
    </xdr:from>
    <xdr:to>
      <xdr:col>5</xdr:col>
      <xdr:colOff>523875</xdr:colOff>
      <xdr:row>68</xdr:row>
      <xdr:rowOff>361950</xdr:rowOff>
    </xdr:to>
    <xdr:pic>
      <xdr:nvPicPr>
        <xdr:cNvPr id="37" name="Picture 65" descr="$0.10"/>
        <xdr:cNvPicPr preferRelativeResize="1">
          <a:picLocks noChangeAspect="1"/>
        </xdr:cNvPicPr>
      </xdr:nvPicPr>
      <xdr:blipFill>
        <a:blip r:embed="rId4"/>
        <a:srcRect t="18182"/>
        <a:stretch>
          <a:fillRect/>
        </a:stretch>
      </xdr:blipFill>
      <xdr:spPr>
        <a:xfrm>
          <a:off x="5695950" y="24498300"/>
          <a:ext cx="419100" cy="342900"/>
        </a:xfrm>
        <a:prstGeom prst="rect">
          <a:avLst/>
        </a:prstGeom>
        <a:noFill/>
        <a:ln w="9525" cmpd="sng">
          <a:noFill/>
        </a:ln>
      </xdr:spPr>
    </xdr:pic>
    <xdr:clientData/>
  </xdr:twoCellAnchor>
  <xdr:twoCellAnchor editAs="oneCell">
    <xdr:from>
      <xdr:col>5</xdr:col>
      <xdr:colOff>76200</xdr:colOff>
      <xdr:row>69</xdr:row>
      <xdr:rowOff>28575</xdr:rowOff>
    </xdr:from>
    <xdr:to>
      <xdr:col>5</xdr:col>
      <xdr:colOff>495300</xdr:colOff>
      <xdr:row>70</xdr:row>
      <xdr:rowOff>85725</xdr:rowOff>
    </xdr:to>
    <xdr:pic>
      <xdr:nvPicPr>
        <xdr:cNvPr id="38" name="Picture 66" descr="$0.25"/>
        <xdr:cNvPicPr preferRelativeResize="1">
          <a:picLocks noChangeAspect="1"/>
        </xdr:cNvPicPr>
      </xdr:nvPicPr>
      <xdr:blipFill>
        <a:blip r:embed="rId2"/>
        <a:stretch>
          <a:fillRect/>
        </a:stretch>
      </xdr:blipFill>
      <xdr:spPr>
        <a:xfrm>
          <a:off x="5667375" y="24869775"/>
          <a:ext cx="419100" cy="419100"/>
        </a:xfrm>
        <a:prstGeom prst="rect">
          <a:avLst/>
        </a:prstGeom>
        <a:noFill/>
        <a:ln w="9525" cmpd="sng">
          <a:noFill/>
        </a:ln>
      </xdr:spPr>
    </xdr:pic>
    <xdr:clientData/>
  </xdr:twoCellAnchor>
  <xdr:twoCellAnchor editAs="oneCell">
    <xdr:from>
      <xdr:col>6</xdr:col>
      <xdr:colOff>19050</xdr:colOff>
      <xdr:row>69</xdr:row>
      <xdr:rowOff>28575</xdr:rowOff>
    </xdr:from>
    <xdr:to>
      <xdr:col>6</xdr:col>
      <xdr:colOff>438150</xdr:colOff>
      <xdr:row>70</xdr:row>
      <xdr:rowOff>85725</xdr:rowOff>
    </xdr:to>
    <xdr:pic>
      <xdr:nvPicPr>
        <xdr:cNvPr id="39" name="Picture 67" descr="$0.25"/>
        <xdr:cNvPicPr preferRelativeResize="1">
          <a:picLocks noChangeAspect="1"/>
        </xdr:cNvPicPr>
      </xdr:nvPicPr>
      <xdr:blipFill>
        <a:blip r:embed="rId2"/>
        <a:stretch>
          <a:fillRect/>
        </a:stretch>
      </xdr:blipFill>
      <xdr:spPr>
        <a:xfrm>
          <a:off x="6219825" y="24869775"/>
          <a:ext cx="419100" cy="419100"/>
        </a:xfrm>
        <a:prstGeom prst="rect">
          <a:avLst/>
        </a:prstGeom>
        <a:noFill/>
        <a:ln w="9525" cmpd="sng">
          <a:noFill/>
        </a:ln>
      </xdr:spPr>
    </xdr:pic>
    <xdr:clientData/>
  </xdr:twoCellAnchor>
  <xdr:twoCellAnchor editAs="oneCell">
    <xdr:from>
      <xdr:col>6</xdr:col>
      <xdr:colOff>495300</xdr:colOff>
      <xdr:row>69</xdr:row>
      <xdr:rowOff>9525</xdr:rowOff>
    </xdr:from>
    <xdr:to>
      <xdr:col>7</xdr:col>
      <xdr:colOff>304800</xdr:colOff>
      <xdr:row>70</xdr:row>
      <xdr:rowOff>66675</xdr:rowOff>
    </xdr:to>
    <xdr:pic>
      <xdr:nvPicPr>
        <xdr:cNvPr id="40" name="Picture 68" descr="$0.25"/>
        <xdr:cNvPicPr preferRelativeResize="1">
          <a:picLocks noChangeAspect="1"/>
        </xdr:cNvPicPr>
      </xdr:nvPicPr>
      <xdr:blipFill>
        <a:blip r:embed="rId2"/>
        <a:stretch>
          <a:fillRect/>
        </a:stretch>
      </xdr:blipFill>
      <xdr:spPr>
        <a:xfrm>
          <a:off x="6696075" y="24850725"/>
          <a:ext cx="419100" cy="419100"/>
        </a:xfrm>
        <a:prstGeom prst="rect">
          <a:avLst/>
        </a:prstGeom>
        <a:noFill/>
        <a:ln w="9525" cmpd="sng">
          <a:noFill/>
        </a:ln>
      </xdr:spPr>
    </xdr:pic>
    <xdr:clientData/>
  </xdr:twoCellAnchor>
  <xdr:twoCellAnchor editAs="oneCell">
    <xdr:from>
      <xdr:col>5</xdr:col>
      <xdr:colOff>123825</xdr:colOff>
      <xdr:row>76</xdr:row>
      <xdr:rowOff>47625</xdr:rowOff>
    </xdr:from>
    <xdr:to>
      <xdr:col>5</xdr:col>
      <xdr:colOff>400050</xdr:colOff>
      <xdr:row>76</xdr:row>
      <xdr:rowOff>323850</xdr:rowOff>
    </xdr:to>
    <xdr:pic>
      <xdr:nvPicPr>
        <xdr:cNvPr id="41" name="Picture 70" descr="$0.01"/>
        <xdr:cNvPicPr preferRelativeResize="1">
          <a:picLocks noChangeAspect="1"/>
        </xdr:cNvPicPr>
      </xdr:nvPicPr>
      <xdr:blipFill>
        <a:blip r:embed="rId1"/>
        <a:stretch>
          <a:fillRect/>
        </a:stretch>
      </xdr:blipFill>
      <xdr:spPr>
        <a:xfrm>
          <a:off x="5715000" y="27422475"/>
          <a:ext cx="276225" cy="276225"/>
        </a:xfrm>
        <a:prstGeom prst="rect">
          <a:avLst/>
        </a:prstGeom>
        <a:noFill/>
        <a:ln w="9525" cmpd="sng">
          <a:noFill/>
        </a:ln>
      </xdr:spPr>
    </xdr:pic>
    <xdr:clientData/>
  </xdr:twoCellAnchor>
  <xdr:twoCellAnchor editAs="oneCell">
    <xdr:from>
      <xdr:col>5</xdr:col>
      <xdr:colOff>447675</xdr:colOff>
      <xdr:row>76</xdr:row>
      <xdr:rowOff>57150</xdr:rowOff>
    </xdr:from>
    <xdr:to>
      <xdr:col>6</xdr:col>
      <xdr:colOff>114300</xdr:colOff>
      <xdr:row>76</xdr:row>
      <xdr:rowOff>333375</xdr:rowOff>
    </xdr:to>
    <xdr:pic>
      <xdr:nvPicPr>
        <xdr:cNvPr id="42" name="Picture 71" descr="$0.01"/>
        <xdr:cNvPicPr preferRelativeResize="1">
          <a:picLocks noChangeAspect="1"/>
        </xdr:cNvPicPr>
      </xdr:nvPicPr>
      <xdr:blipFill>
        <a:blip r:embed="rId1"/>
        <a:stretch>
          <a:fillRect/>
        </a:stretch>
      </xdr:blipFill>
      <xdr:spPr>
        <a:xfrm>
          <a:off x="6038850" y="27432000"/>
          <a:ext cx="276225" cy="276225"/>
        </a:xfrm>
        <a:prstGeom prst="rect">
          <a:avLst/>
        </a:prstGeom>
        <a:noFill/>
        <a:ln w="9525" cmpd="sng">
          <a:noFill/>
        </a:ln>
      </xdr:spPr>
    </xdr:pic>
    <xdr:clientData/>
  </xdr:twoCellAnchor>
  <xdr:twoCellAnchor editAs="oneCell">
    <xdr:from>
      <xdr:col>6</xdr:col>
      <xdr:colOff>180975</xdr:colOff>
      <xdr:row>76</xdr:row>
      <xdr:rowOff>66675</xdr:rowOff>
    </xdr:from>
    <xdr:to>
      <xdr:col>6</xdr:col>
      <xdr:colOff>457200</xdr:colOff>
      <xdr:row>76</xdr:row>
      <xdr:rowOff>342900</xdr:rowOff>
    </xdr:to>
    <xdr:pic>
      <xdr:nvPicPr>
        <xdr:cNvPr id="43" name="Picture 72" descr="$0.01"/>
        <xdr:cNvPicPr preferRelativeResize="1">
          <a:picLocks noChangeAspect="1"/>
        </xdr:cNvPicPr>
      </xdr:nvPicPr>
      <xdr:blipFill>
        <a:blip r:embed="rId1"/>
        <a:stretch>
          <a:fillRect/>
        </a:stretch>
      </xdr:blipFill>
      <xdr:spPr>
        <a:xfrm>
          <a:off x="6381750" y="27441525"/>
          <a:ext cx="276225" cy="276225"/>
        </a:xfrm>
        <a:prstGeom prst="rect">
          <a:avLst/>
        </a:prstGeom>
        <a:noFill/>
        <a:ln w="9525" cmpd="sng">
          <a:noFill/>
        </a:ln>
      </xdr:spPr>
    </xdr:pic>
    <xdr:clientData/>
  </xdr:twoCellAnchor>
  <xdr:twoCellAnchor editAs="oneCell">
    <xdr:from>
      <xdr:col>6</xdr:col>
      <xdr:colOff>485775</xdr:colOff>
      <xdr:row>76</xdr:row>
      <xdr:rowOff>57150</xdr:rowOff>
    </xdr:from>
    <xdr:to>
      <xdr:col>7</xdr:col>
      <xdr:colOff>152400</xdr:colOff>
      <xdr:row>76</xdr:row>
      <xdr:rowOff>333375</xdr:rowOff>
    </xdr:to>
    <xdr:pic>
      <xdr:nvPicPr>
        <xdr:cNvPr id="44" name="Picture 73" descr="$0.01"/>
        <xdr:cNvPicPr preferRelativeResize="1">
          <a:picLocks noChangeAspect="1"/>
        </xdr:cNvPicPr>
      </xdr:nvPicPr>
      <xdr:blipFill>
        <a:blip r:embed="rId1"/>
        <a:stretch>
          <a:fillRect/>
        </a:stretch>
      </xdr:blipFill>
      <xdr:spPr>
        <a:xfrm>
          <a:off x="6686550" y="27432000"/>
          <a:ext cx="276225" cy="276225"/>
        </a:xfrm>
        <a:prstGeom prst="rect">
          <a:avLst/>
        </a:prstGeom>
        <a:noFill/>
        <a:ln w="9525" cmpd="sng">
          <a:noFill/>
        </a:ln>
      </xdr:spPr>
    </xdr:pic>
    <xdr:clientData/>
  </xdr:twoCellAnchor>
  <xdr:twoCellAnchor editAs="oneCell">
    <xdr:from>
      <xdr:col>5</xdr:col>
      <xdr:colOff>76200</xdr:colOff>
      <xdr:row>77</xdr:row>
      <xdr:rowOff>28575</xdr:rowOff>
    </xdr:from>
    <xdr:to>
      <xdr:col>5</xdr:col>
      <xdr:colOff>495300</xdr:colOff>
      <xdr:row>78</xdr:row>
      <xdr:rowOff>85725</xdr:rowOff>
    </xdr:to>
    <xdr:pic>
      <xdr:nvPicPr>
        <xdr:cNvPr id="45" name="Picture 74" descr="$0.25"/>
        <xdr:cNvPicPr preferRelativeResize="1">
          <a:picLocks noChangeAspect="1"/>
        </xdr:cNvPicPr>
      </xdr:nvPicPr>
      <xdr:blipFill>
        <a:blip r:embed="rId2"/>
        <a:stretch>
          <a:fillRect/>
        </a:stretch>
      </xdr:blipFill>
      <xdr:spPr>
        <a:xfrm>
          <a:off x="5667375" y="27765375"/>
          <a:ext cx="419100" cy="419100"/>
        </a:xfrm>
        <a:prstGeom prst="rect">
          <a:avLst/>
        </a:prstGeom>
        <a:noFill/>
        <a:ln w="9525" cmpd="sng">
          <a:noFill/>
        </a:ln>
      </xdr:spPr>
    </xdr:pic>
    <xdr:clientData/>
  </xdr:twoCellAnchor>
  <xdr:twoCellAnchor editAs="oneCell">
    <xdr:from>
      <xdr:col>4</xdr:col>
      <xdr:colOff>66675</xdr:colOff>
      <xdr:row>81</xdr:row>
      <xdr:rowOff>28575</xdr:rowOff>
    </xdr:from>
    <xdr:to>
      <xdr:col>5</xdr:col>
      <xdr:colOff>400050</xdr:colOff>
      <xdr:row>82</xdr:row>
      <xdr:rowOff>57150</xdr:rowOff>
    </xdr:to>
    <xdr:pic>
      <xdr:nvPicPr>
        <xdr:cNvPr id="46" name="Picture 79" descr="$1"/>
        <xdr:cNvPicPr preferRelativeResize="1">
          <a:picLocks noChangeAspect="1"/>
        </xdr:cNvPicPr>
      </xdr:nvPicPr>
      <xdr:blipFill>
        <a:blip r:embed="rId3"/>
        <a:stretch>
          <a:fillRect/>
        </a:stretch>
      </xdr:blipFill>
      <xdr:spPr>
        <a:xfrm>
          <a:off x="5048250" y="29213175"/>
          <a:ext cx="942975" cy="390525"/>
        </a:xfrm>
        <a:prstGeom prst="rect">
          <a:avLst/>
        </a:prstGeom>
        <a:noFill/>
        <a:ln w="9525" cmpd="sng">
          <a:noFill/>
        </a:ln>
      </xdr:spPr>
    </xdr:pic>
    <xdr:clientData/>
  </xdr:twoCellAnchor>
  <xdr:twoCellAnchor editAs="oneCell">
    <xdr:from>
      <xdr:col>5</xdr:col>
      <xdr:colOff>95250</xdr:colOff>
      <xdr:row>84</xdr:row>
      <xdr:rowOff>0</xdr:rowOff>
    </xdr:from>
    <xdr:to>
      <xdr:col>5</xdr:col>
      <xdr:colOff>514350</xdr:colOff>
      <xdr:row>85</xdr:row>
      <xdr:rowOff>57150</xdr:rowOff>
    </xdr:to>
    <xdr:pic>
      <xdr:nvPicPr>
        <xdr:cNvPr id="47" name="Picture 84" descr="$0.25"/>
        <xdr:cNvPicPr preferRelativeResize="1">
          <a:picLocks noChangeAspect="1"/>
        </xdr:cNvPicPr>
      </xdr:nvPicPr>
      <xdr:blipFill>
        <a:blip r:embed="rId2"/>
        <a:stretch>
          <a:fillRect/>
        </a:stretch>
      </xdr:blipFill>
      <xdr:spPr>
        <a:xfrm>
          <a:off x="5686425" y="30270450"/>
          <a:ext cx="419100" cy="419100"/>
        </a:xfrm>
        <a:prstGeom prst="rect">
          <a:avLst/>
        </a:prstGeom>
        <a:noFill/>
        <a:ln w="9525" cmpd="sng">
          <a:noFill/>
        </a:ln>
      </xdr:spPr>
    </xdr:pic>
    <xdr:clientData/>
  </xdr:twoCellAnchor>
  <xdr:twoCellAnchor>
    <xdr:from>
      <xdr:col>1</xdr:col>
      <xdr:colOff>647700</xdr:colOff>
      <xdr:row>5</xdr:row>
      <xdr:rowOff>333375</xdr:rowOff>
    </xdr:from>
    <xdr:to>
      <xdr:col>3</xdr:col>
      <xdr:colOff>200025</xdr:colOff>
      <xdr:row>8</xdr:row>
      <xdr:rowOff>180975</xdr:rowOff>
    </xdr:to>
    <xdr:sp>
      <xdr:nvSpPr>
        <xdr:cNvPr id="48" name="Line 85"/>
        <xdr:cNvSpPr>
          <a:spLocks/>
        </xdr:cNvSpPr>
      </xdr:nvSpPr>
      <xdr:spPr>
        <a:xfrm>
          <a:off x="3295650" y="2009775"/>
          <a:ext cx="876300" cy="9334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5</xdr:row>
      <xdr:rowOff>342900</xdr:rowOff>
    </xdr:from>
    <xdr:to>
      <xdr:col>4</xdr:col>
      <xdr:colOff>190500</xdr:colOff>
      <xdr:row>9</xdr:row>
      <xdr:rowOff>171450</xdr:rowOff>
    </xdr:to>
    <xdr:sp>
      <xdr:nvSpPr>
        <xdr:cNvPr id="49" name="Line 86"/>
        <xdr:cNvSpPr>
          <a:spLocks/>
        </xdr:cNvSpPr>
      </xdr:nvSpPr>
      <xdr:spPr>
        <a:xfrm>
          <a:off x="4476750" y="2019300"/>
          <a:ext cx="695325" cy="12763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13</xdr:row>
      <xdr:rowOff>323850</xdr:rowOff>
    </xdr:from>
    <xdr:to>
      <xdr:col>3</xdr:col>
      <xdr:colOff>342900</xdr:colOff>
      <xdr:row>16</xdr:row>
      <xdr:rowOff>161925</xdr:rowOff>
    </xdr:to>
    <xdr:sp>
      <xdr:nvSpPr>
        <xdr:cNvPr id="50" name="Line 87"/>
        <xdr:cNvSpPr>
          <a:spLocks/>
        </xdr:cNvSpPr>
      </xdr:nvSpPr>
      <xdr:spPr>
        <a:xfrm>
          <a:off x="3333750" y="4895850"/>
          <a:ext cx="981075" cy="9239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13</xdr:row>
      <xdr:rowOff>352425</xdr:rowOff>
    </xdr:from>
    <xdr:to>
      <xdr:col>4</xdr:col>
      <xdr:colOff>47625</xdr:colOff>
      <xdr:row>18</xdr:row>
      <xdr:rowOff>161925</xdr:rowOff>
    </xdr:to>
    <xdr:sp>
      <xdr:nvSpPr>
        <xdr:cNvPr id="51" name="Line 88"/>
        <xdr:cNvSpPr>
          <a:spLocks/>
        </xdr:cNvSpPr>
      </xdr:nvSpPr>
      <xdr:spPr>
        <a:xfrm>
          <a:off x="4895850" y="4924425"/>
          <a:ext cx="133350" cy="16192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22</xdr:row>
      <xdr:rowOff>333375</xdr:rowOff>
    </xdr:from>
    <xdr:to>
      <xdr:col>3</xdr:col>
      <xdr:colOff>285750</xdr:colOff>
      <xdr:row>25</xdr:row>
      <xdr:rowOff>161925</xdr:rowOff>
    </xdr:to>
    <xdr:sp>
      <xdr:nvSpPr>
        <xdr:cNvPr id="52" name="Line 89"/>
        <xdr:cNvSpPr>
          <a:spLocks/>
        </xdr:cNvSpPr>
      </xdr:nvSpPr>
      <xdr:spPr>
        <a:xfrm>
          <a:off x="3314700" y="8162925"/>
          <a:ext cx="942975" cy="91440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22</xdr:row>
      <xdr:rowOff>333375</xdr:rowOff>
    </xdr:from>
    <xdr:to>
      <xdr:col>4</xdr:col>
      <xdr:colOff>47625</xdr:colOff>
      <xdr:row>27</xdr:row>
      <xdr:rowOff>95250</xdr:rowOff>
    </xdr:to>
    <xdr:sp>
      <xdr:nvSpPr>
        <xdr:cNvPr id="53" name="Line 90"/>
        <xdr:cNvSpPr>
          <a:spLocks/>
        </xdr:cNvSpPr>
      </xdr:nvSpPr>
      <xdr:spPr>
        <a:xfrm>
          <a:off x="4895850" y="8162925"/>
          <a:ext cx="133350" cy="15716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32</xdr:row>
      <xdr:rowOff>0</xdr:rowOff>
    </xdr:from>
    <xdr:to>
      <xdr:col>3</xdr:col>
      <xdr:colOff>209550</xdr:colOff>
      <xdr:row>34</xdr:row>
      <xdr:rowOff>200025</xdr:rowOff>
    </xdr:to>
    <xdr:sp>
      <xdr:nvSpPr>
        <xdr:cNvPr id="54" name="Line 91"/>
        <xdr:cNvSpPr>
          <a:spLocks/>
        </xdr:cNvSpPr>
      </xdr:nvSpPr>
      <xdr:spPr>
        <a:xfrm>
          <a:off x="3333750" y="11449050"/>
          <a:ext cx="847725" cy="9239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31</xdr:row>
      <xdr:rowOff>342900</xdr:rowOff>
    </xdr:from>
    <xdr:to>
      <xdr:col>4</xdr:col>
      <xdr:colOff>104775</xdr:colOff>
      <xdr:row>35</xdr:row>
      <xdr:rowOff>0</xdr:rowOff>
    </xdr:to>
    <xdr:sp>
      <xdr:nvSpPr>
        <xdr:cNvPr id="55" name="Line 92"/>
        <xdr:cNvSpPr>
          <a:spLocks/>
        </xdr:cNvSpPr>
      </xdr:nvSpPr>
      <xdr:spPr>
        <a:xfrm>
          <a:off x="4924425" y="11430000"/>
          <a:ext cx="161925" cy="110490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38</xdr:row>
      <xdr:rowOff>352425</xdr:rowOff>
    </xdr:from>
    <xdr:to>
      <xdr:col>3</xdr:col>
      <xdr:colOff>161925</xdr:colOff>
      <xdr:row>41</xdr:row>
      <xdr:rowOff>123825</xdr:rowOff>
    </xdr:to>
    <xdr:sp>
      <xdr:nvSpPr>
        <xdr:cNvPr id="56" name="Line 93"/>
        <xdr:cNvSpPr>
          <a:spLocks/>
        </xdr:cNvSpPr>
      </xdr:nvSpPr>
      <xdr:spPr>
        <a:xfrm>
          <a:off x="3324225" y="13973175"/>
          <a:ext cx="809625" cy="8572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39</xdr:row>
      <xdr:rowOff>9525</xdr:rowOff>
    </xdr:from>
    <xdr:to>
      <xdr:col>4</xdr:col>
      <xdr:colOff>76200</xdr:colOff>
      <xdr:row>43</xdr:row>
      <xdr:rowOff>0</xdr:rowOff>
    </xdr:to>
    <xdr:sp>
      <xdr:nvSpPr>
        <xdr:cNvPr id="57" name="Line 94"/>
        <xdr:cNvSpPr>
          <a:spLocks/>
        </xdr:cNvSpPr>
      </xdr:nvSpPr>
      <xdr:spPr>
        <a:xfrm>
          <a:off x="4943475" y="13992225"/>
          <a:ext cx="114300" cy="143827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46</xdr:row>
      <xdr:rowOff>342900</xdr:rowOff>
    </xdr:from>
    <xdr:to>
      <xdr:col>3</xdr:col>
      <xdr:colOff>66675</xdr:colOff>
      <xdr:row>49</xdr:row>
      <xdr:rowOff>123825</xdr:rowOff>
    </xdr:to>
    <xdr:sp>
      <xdr:nvSpPr>
        <xdr:cNvPr id="58" name="Line 95"/>
        <xdr:cNvSpPr>
          <a:spLocks/>
        </xdr:cNvSpPr>
      </xdr:nvSpPr>
      <xdr:spPr>
        <a:xfrm>
          <a:off x="3295650" y="16859250"/>
          <a:ext cx="742950" cy="86677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47</xdr:row>
      <xdr:rowOff>19050</xdr:rowOff>
    </xdr:from>
    <xdr:to>
      <xdr:col>4</xdr:col>
      <xdr:colOff>28575</xdr:colOff>
      <xdr:row>51</xdr:row>
      <xdr:rowOff>114300</xdr:rowOff>
    </xdr:to>
    <xdr:sp>
      <xdr:nvSpPr>
        <xdr:cNvPr id="59" name="Line 96"/>
        <xdr:cNvSpPr>
          <a:spLocks/>
        </xdr:cNvSpPr>
      </xdr:nvSpPr>
      <xdr:spPr>
        <a:xfrm>
          <a:off x="4095750" y="16897350"/>
          <a:ext cx="914400" cy="15430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628650</xdr:colOff>
      <xdr:row>55</xdr:row>
      <xdr:rowOff>342900</xdr:rowOff>
    </xdr:from>
    <xdr:to>
      <xdr:col>3</xdr:col>
      <xdr:colOff>76200</xdr:colOff>
      <xdr:row>58</xdr:row>
      <xdr:rowOff>104775</xdr:rowOff>
    </xdr:to>
    <xdr:sp>
      <xdr:nvSpPr>
        <xdr:cNvPr id="60" name="Line 97"/>
        <xdr:cNvSpPr>
          <a:spLocks/>
        </xdr:cNvSpPr>
      </xdr:nvSpPr>
      <xdr:spPr>
        <a:xfrm>
          <a:off x="3276600" y="20116800"/>
          <a:ext cx="771525" cy="8477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56</xdr:row>
      <xdr:rowOff>9525</xdr:rowOff>
    </xdr:from>
    <xdr:to>
      <xdr:col>4</xdr:col>
      <xdr:colOff>47625</xdr:colOff>
      <xdr:row>60</xdr:row>
      <xdr:rowOff>209550</xdr:rowOff>
    </xdr:to>
    <xdr:sp>
      <xdr:nvSpPr>
        <xdr:cNvPr id="61" name="Line 98"/>
        <xdr:cNvSpPr>
          <a:spLocks/>
        </xdr:cNvSpPr>
      </xdr:nvSpPr>
      <xdr:spPr>
        <a:xfrm>
          <a:off x="4105275" y="20145375"/>
          <a:ext cx="923925" cy="16478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64</xdr:row>
      <xdr:rowOff>352425</xdr:rowOff>
    </xdr:from>
    <xdr:to>
      <xdr:col>3</xdr:col>
      <xdr:colOff>76200</xdr:colOff>
      <xdr:row>67</xdr:row>
      <xdr:rowOff>133350</xdr:rowOff>
    </xdr:to>
    <xdr:sp>
      <xdr:nvSpPr>
        <xdr:cNvPr id="62" name="Line 99"/>
        <xdr:cNvSpPr>
          <a:spLocks/>
        </xdr:cNvSpPr>
      </xdr:nvSpPr>
      <xdr:spPr>
        <a:xfrm>
          <a:off x="3295650" y="23383875"/>
          <a:ext cx="752475" cy="86677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65</xdr:row>
      <xdr:rowOff>0</xdr:rowOff>
    </xdr:from>
    <xdr:to>
      <xdr:col>4</xdr:col>
      <xdr:colOff>66675</xdr:colOff>
      <xdr:row>69</xdr:row>
      <xdr:rowOff>47625</xdr:rowOff>
    </xdr:to>
    <xdr:sp>
      <xdr:nvSpPr>
        <xdr:cNvPr id="63" name="Line 100"/>
        <xdr:cNvSpPr>
          <a:spLocks/>
        </xdr:cNvSpPr>
      </xdr:nvSpPr>
      <xdr:spPr>
        <a:xfrm>
          <a:off x="4943475" y="23393400"/>
          <a:ext cx="104775" cy="14954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74</xdr:row>
      <xdr:rowOff>0</xdr:rowOff>
    </xdr:from>
    <xdr:to>
      <xdr:col>3</xdr:col>
      <xdr:colOff>76200</xdr:colOff>
      <xdr:row>76</xdr:row>
      <xdr:rowOff>123825</xdr:rowOff>
    </xdr:to>
    <xdr:sp>
      <xdr:nvSpPr>
        <xdr:cNvPr id="64" name="Line 101"/>
        <xdr:cNvSpPr>
          <a:spLocks/>
        </xdr:cNvSpPr>
      </xdr:nvSpPr>
      <xdr:spPr>
        <a:xfrm>
          <a:off x="3333750" y="26650950"/>
          <a:ext cx="714375" cy="8477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73</xdr:row>
      <xdr:rowOff>352425</xdr:rowOff>
    </xdr:from>
    <xdr:to>
      <xdr:col>4</xdr:col>
      <xdr:colOff>133350</xdr:colOff>
      <xdr:row>77</xdr:row>
      <xdr:rowOff>152400</xdr:rowOff>
    </xdr:to>
    <xdr:sp>
      <xdr:nvSpPr>
        <xdr:cNvPr id="65" name="Line 102"/>
        <xdr:cNvSpPr>
          <a:spLocks/>
        </xdr:cNvSpPr>
      </xdr:nvSpPr>
      <xdr:spPr>
        <a:xfrm>
          <a:off x="4086225" y="26641425"/>
          <a:ext cx="1028700" cy="124777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628650</xdr:colOff>
      <xdr:row>81</xdr:row>
      <xdr:rowOff>342900</xdr:rowOff>
    </xdr:from>
    <xdr:to>
      <xdr:col>3</xdr:col>
      <xdr:colOff>28575</xdr:colOff>
      <xdr:row>84</xdr:row>
      <xdr:rowOff>104775</xdr:rowOff>
    </xdr:to>
    <xdr:sp>
      <xdr:nvSpPr>
        <xdr:cNvPr id="66" name="Line 103"/>
        <xdr:cNvSpPr>
          <a:spLocks/>
        </xdr:cNvSpPr>
      </xdr:nvSpPr>
      <xdr:spPr>
        <a:xfrm>
          <a:off x="3276600" y="29527500"/>
          <a:ext cx="723900" cy="8477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82</xdr:row>
      <xdr:rowOff>19050</xdr:rowOff>
    </xdr:from>
    <xdr:to>
      <xdr:col>4</xdr:col>
      <xdr:colOff>76200</xdr:colOff>
      <xdr:row>85</xdr:row>
      <xdr:rowOff>114300</xdr:rowOff>
    </xdr:to>
    <xdr:sp>
      <xdr:nvSpPr>
        <xdr:cNvPr id="67" name="Line 104"/>
        <xdr:cNvSpPr>
          <a:spLocks/>
        </xdr:cNvSpPr>
      </xdr:nvSpPr>
      <xdr:spPr>
        <a:xfrm>
          <a:off x="4895850" y="29565600"/>
          <a:ext cx="161925" cy="118110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190500</xdr:colOff>
      <xdr:row>22</xdr:row>
      <xdr:rowOff>0</xdr:rowOff>
    </xdr:from>
    <xdr:to>
      <xdr:col>5</xdr:col>
      <xdr:colOff>523875</xdr:colOff>
      <xdr:row>23</xdr:row>
      <xdr:rowOff>28575</xdr:rowOff>
    </xdr:to>
    <xdr:pic>
      <xdr:nvPicPr>
        <xdr:cNvPr id="68" name="Picture 105" descr="$1"/>
        <xdr:cNvPicPr preferRelativeResize="1">
          <a:picLocks noChangeAspect="1"/>
        </xdr:cNvPicPr>
      </xdr:nvPicPr>
      <xdr:blipFill>
        <a:blip r:embed="rId3"/>
        <a:stretch>
          <a:fillRect/>
        </a:stretch>
      </xdr:blipFill>
      <xdr:spPr>
        <a:xfrm>
          <a:off x="5172075" y="7829550"/>
          <a:ext cx="942975" cy="390525"/>
        </a:xfrm>
        <a:prstGeom prst="rect">
          <a:avLst/>
        </a:prstGeom>
        <a:noFill/>
        <a:ln w="9525" cmpd="sng">
          <a:noFill/>
        </a:ln>
      </xdr:spPr>
    </xdr:pic>
    <xdr:clientData/>
  </xdr:twoCellAnchor>
  <xdr:twoCellAnchor editAs="oneCell">
    <xdr:from>
      <xdr:col>4</xdr:col>
      <xdr:colOff>190500</xdr:colOff>
      <xdr:row>31</xdr:row>
      <xdr:rowOff>0</xdr:rowOff>
    </xdr:from>
    <xdr:to>
      <xdr:col>5</xdr:col>
      <xdr:colOff>523875</xdr:colOff>
      <xdr:row>32</xdr:row>
      <xdr:rowOff>28575</xdr:rowOff>
    </xdr:to>
    <xdr:pic>
      <xdr:nvPicPr>
        <xdr:cNvPr id="69" name="Picture 106" descr="$1"/>
        <xdr:cNvPicPr preferRelativeResize="1">
          <a:picLocks noChangeAspect="1"/>
        </xdr:cNvPicPr>
      </xdr:nvPicPr>
      <xdr:blipFill>
        <a:blip r:embed="rId3"/>
        <a:stretch>
          <a:fillRect/>
        </a:stretch>
      </xdr:blipFill>
      <xdr:spPr>
        <a:xfrm>
          <a:off x="5172075" y="11087100"/>
          <a:ext cx="942975" cy="390525"/>
        </a:xfrm>
        <a:prstGeom prst="rect">
          <a:avLst/>
        </a:prstGeom>
        <a:noFill/>
        <a:ln w="9525" cmpd="sng">
          <a:noFill/>
        </a:ln>
      </xdr:spPr>
    </xdr:pic>
    <xdr:clientData/>
  </xdr:twoCellAnchor>
  <xdr:twoCellAnchor editAs="oneCell">
    <xdr:from>
      <xdr:col>4</xdr:col>
      <xdr:colOff>228600</xdr:colOff>
      <xdr:row>46</xdr:row>
      <xdr:rowOff>9525</xdr:rowOff>
    </xdr:from>
    <xdr:to>
      <xdr:col>5</xdr:col>
      <xdr:colOff>561975</xdr:colOff>
      <xdr:row>47</xdr:row>
      <xdr:rowOff>38100</xdr:rowOff>
    </xdr:to>
    <xdr:pic>
      <xdr:nvPicPr>
        <xdr:cNvPr id="70" name="Picture 107" descr="$1"/>
        <xdr:cNvPicPr preferRelativeResize="1">
          <a:picLocks noChangeAspect="1"/>
        </xdr:cNvPicPr>
      </xdr:nvPicPr>
      <xdr:blipFill>
        <a:blip r:embed="rId3"/>
        <a:stretch>
          <a:fillRect/>
        </a:stretch>
      </xdr:blipFill>
      <xdr:spPr>
        <a:xfrm>
          <a:off x="5210175" y="16525875"/>
          <a:ext cx="942975" cy="390525"/>
        </a:xfrm>
        <a:prstGeom prst="rect">
          <a:avLst/>
        </a:prstGeom>
        <a:noFill/>
        <a:ln w="9525" cmpd="sng">
          <a:noFill/>
        </a:ln>
      </xdr:spPr>
    </xdr:pic>
    <xdr:clientData/>
  </xdr:twoCellAnchor>
  <xdr:twoCellAnchor editAs="oneCell">
    <xdr:from>
      <xdr:col>4</xdr:col>
      <xdr:colOff>228600</xdr:colOff>
      <xdr:row>55</xdr:row>
      <xdr:rowOff>9525</xdr:rowOff>
    </xdr:from>
    <xdr:to>
      <xdr:col>5</xdr:col>
      <xdr:colOff>561975</xdr:colOff>
      <xdr:row>56</xdr:row>
      <xdr:rowOff>38100</xdr:rowOff>
    </xdr:to>
    <xdr:pic>
      <xdr:nvPicPr>
        <xdr:cNvPr id="71" name="Picture 108" descr="$1"/>
        <xdr:cNvPicPr preferRelativeResize="1">
          <a:picLocks noChangeAspect="1"/>
        </xdr:cNvPicPr>
      </xdr:nvPicPr>
      <xdr:blipFill>
        <a:blip r:embed="rId3"/>
        <a:stretch>
          <a:fillRect/>
        </a:stretch>
      </xdr:blipFill>
      <xdr:spPr>
        <a:xfrm>
          <a:off x="5210175" y="19783425"/>
          <a:ext cx="942975" cy="390525"/>
        </a:xfrm>
        <a:prstGeom prst="rect">
          <a:avLst/>
        </a:prstGeom>
        <a:noFill/>
        <a:ln w="9525" cmpd="sng">
          <a:noFill/>
        </a:ln>
      </xdr:spPr>
    </xdr:pic>
    <xdr:clientData/>
  </xdr:twoCellAnchor>
  <xdr:twoCellAnchor editAs="oneCell">
    <xdr:from>
      <xdr:col>4</xdr:col>
      <xdr:colOff>66675</xdr:colOff>
      <xdr:row>73</xdr:row>
      <xdr:rowOff>28575</xdr:rowOff>
    </xdr:from>
    <xdr:to>
      <xdr:col>5</xdr:col>
      <xdr:colOff>400050</xdr:colOff>
      <xdr:row>74</xdr:row>
      <xdr:rowOff>57150</xdr:rowOff>
    </xdr:to>
    <xdr:pic>
      <xdr:nvPicPr>
        <xdr:cNvPr id="72" name="Picture 109" descr="$1"/>
        <xdr:cNvPicPr preferRelativeResize="1">
          <a:picLocks noChangeAspect="1"/>
        </xdr:cNvPicPr>
      </xdr:nvPicPr>
      <xdr:blipFill>
        <a:blip r:embed="rId3"/>
        <a:stretch>
          <a:fillRect/>
        </a:stretch>
      </xdr:blipFill>
      <xdr:spPr>
        <a:xfrm>
          <a:off x="5048250" y="26317575"/>
          <a:ext cx="942975" cy="390525"/>
        </a:xfrm>
        <a:prstGeom prst="rect">
          <a:avLst/>
        </a:prstGeom>
        <a:noFill/>
        <a:ln w="9525" cmpd="sng">
          <a:noFill/>
        </a:ln>
      </xdr:spPr>
    </xdr:pic>
    <xdr:clientData/>
  </xdr:twoCellAnchor>
  <xdr:twoCellAnchor editAs="oneCell">
    <xdr:from>
      <xdr:col>5</xdr:col>
      <xdr:colOff>85725</xdr:colOff>
      <xdr:row>85</xdr:row>
      <xdr:rowOff>57150</xdr:rowOff>
    </xdr:from>
    <xdr:to>
      <xdr:col>5</xdr:col>
      <xdr:colOff>533400</xdr:colOff>
      <xdr:row>86</xdr:row>
      <xdr:rowOff>142875</xdr:rowOff>
    </xdr:to>
    <xdr:pic>
      <xdr:nvPicPr>
        <xdr:cNvPr id="73" name="Picture 52" descr="$0.05"/>
        <xdr:cNvPicPr preferRelativeResize="1">
          <a:picLocks noChangeAspect="1"/>
        </xdr:cNvPicPr>
      </xdr:nvPicPr>
      <xdr:blipFill>
        <a:blip r:embed="rId5"/>
        <a:stretch>
          <a:fillRect/>
        </a:stretch>
      </xdr:blipFill>
      <xdr:spPr>
        <a:xfrm>
          <a:off x="5676900" y="30689550"/>
          <a:ext cx="447675" cy="447675"/>
        </a:xfrm>
        <a:prstGeom prst="rect">
          <a:avLst/>
        </a:prstGeom>
        <a:noFill/>
        <a:ln w="9525" cmpd="sng">
          <a:noFill/>
        </a:ln>
      </xdr:spPr>
    </xdr:pic>
    <xdr:clientData/>
  </xdr:twoCellAnchor>
  <xdr:twoCellAnchor editAs="oneCell">
    <xdr:from>
      <xdr:col>5</xdr:col>
      <xdr:colOff>514350</xdr:colOff>
      <xdr:row>84</xdr:row>
      <xdr:rowOff>0</xdr:rowOff>
    </xdr:from>
    <xdr:to>
      <xdr:col>6</xdr:col>
      <xdr:colOff>323850</xdr:colOff>
      <xdr:row>85</xdr:row>
      <xdr:rowOff>57150</xdr:rowOff>
    </xdr:to>
    <xdr:pic>
      <xdr:nvPicPr>
        <xdr:cNvPr id="74" name="Picture 84" descr="$0.25"/>
        <xdr:cNvPicPr preferRelativeResize="1">
          <a:picLocks noChangeAspect="1"/>
        </xdr:cNvPicPr>
      </xdr:nvPicPr>
      <xdr:blipFill>
        <a:blip r:embed="rId2"/>
        <a:stretch>
          <a:fillRect/>
        </a:stretch>
      </xdr:blipFill>
      <xdr:spPr>
        <a:xfrm>
          <a:off x="6105525" y="30270450"/>
          <a:ext cx="419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6</xdr:row>
      <xdr:rowOff>95250</xdr:rowOff>
    </xdr:from>
    <xdr:to>
      <xdr:col>6</xdr:col>
      <xdr:colOff>581025</xdr:colOff>
      <xdr:row>8</xdr:row>
      <xdr:rowOff>47625</xdr:rowOff>
    </xdr:to>
    <xdr:pic>
      <xdr:nvPicPr>
        <xdr:cNvPr id="1" name="Picture 1" descr="$0.01"/>
        <xdr:cNvPicPr preferRelativeResize="1">
          <a:picLocks noChangeAspect="1"/>
        </xdr:cNvPicPr>
      </xdr:nvPicPr>
      <xdr:blipFill>
        <a:blip r:embed="rId1"/>
        <a:stretch>
          <a:fillRect/>
        </a:stretch>
      </xdr:blipFill>
      <xdr:spPr>
        <a:xfrm>
          <a:off x="5534025" y="1428750"/>
          <a:ext cx="276225" cy="276225"/>
        </a:xfrm>
        <a:prstGeom prst="rect">
          <a:avLst/>
        </a:prstGeom>
        <a:noFill/>
        <a:ln w="9525" cmpd="sng">
          <a:noFill/>
        </a:ln>
      </xdr:spPr>
    </xdr:pic>
    <xdr:clientData/>
  </xdr:twoCellAnchor>
  <xdr:twoCellAnchor editAs="oneCell">
    <xdr:from>
      <xdr:col>9</xdr:col>
      <xdr:colOff>95250</xdr:colOff>
      <xdr:row>10</xdr:row>
      <xdr:rowOff>57150</xdr:rowOff>
    </xdr:from>
    <xdr:to>
      <xdr:col>10</xdr:col>
      <xdr:colOff>428625</xdr:colOff>
      <xdr:row>12</xdr:row>
      <xdr:rowOff>123825</xdr:rowOff>
    </xdr:to>
    <xdr:pic>
      <xdr:nvPicPr>
        <xdr:cNvPr id="2" name="Picture 2" descr="$1"/>
        <xdr:cNvPicPr preferRelativeResize="1">
          <a:picLocks noChangeAspect="1"/>
        </xdr:cNvPicPr>
      </xdr:nvPicPr>
      <xdr:blipFill>
        <a:blip r:embed="rId2"/>
        <a:stretch>
          <a:fillRect/>
        </a:stretch>
      </xdr:blipFill>
      <xdr:spPr>
        <a:xfrm>
          <a:off x="7153275" y="2038350"/>
          <a:ext cx="942975" cy="390525"/>
        </a:xfrm>
        <a:prstGeom prst="rect">
          <a:avLst/>
        </a:prstGeom>
        <a:noFill/>
        <a:ln w="9525" cmpd="sng">
          <a:noFill/>
        </a:ln>
      </xdr:spPr>
    </xdr:pic>
    <xdr:clientData/>
  </xdr:twoCellAnchor>
  <xdr:twoCellAnchor editAs="oneCell">
    <xdr:from>
      <xdr:col>6</xdr:col>
      <xdr:colOff>428625</xdr:colOff>
      <xdr:row>179</xdr:row>
      <xdr:rowOff>28575</xdr:rowOff>
    </xdr:from>
    <xdr:to>
      <xdr:col>8</xdr:col>
      <xdr:colOff>152400</xdr:colOff>
      <xdr:row>181</xdr:row>
      <xdr:rowOff>95250</xdr:rowOff>
    </xdr:to>
    <xdr:pic>
      <xdr:nvPicPr>
        <xdr:cNvPr id="3" name="Picture 3" descr="$1"/>
        <xdr:cNvPicPr preferRelativeResize="1">
          <a:picLocks noChangeAspect="1"/>
        </xdr:cNvPicPr>
      </xdr:nvPicPr>
      <xdr:blipFill>
        <a:blip r:embed="rId2"/>
        <a:stretch>
          <a:fillRect/>
        </a:stretch>
      </xdr:blipFill>
      <xdr:spPr>
        <a:xfrm>
          <a:off x="5657850" y="30013275"/>
          <a:ext cx="942975" cy="390525"/>
        </a:xfrm>
        <a:prstGeom prst="rect">
          <a:avLst/>
        </a:prstGeom>
        <a:noFill/>
        <a:ln w="9525" cmpd="sng">
          <a:noFill/>
        </a:ln>
      </xdr:spPr>
    </xdr:pic>
    <xdr:clientData/>
  </xdr:twoCellAnchor>
  <xdr:twoCellAnchor editAs="oneCell">
    <xdr:from>
      <xdr:col>5</xdr:col>
      <xdr:colOff>695325</xdr:colOff>
      <xdr:row>10</xdr:row>
      <xdr:rowOff>57150</xdr:rowOff>
    </xdr:from>
    <xdr:to>
      <xdr:col>7</xdr:col>
      <xdr:colOff>295275</xdr:colOff>
      <xdr:row>12</xdr:row>
      <xdr:rowOff>123825</xdr:rowOff>
    </xdr:to>
    <xdr:pic>
      <xdr:nvPicPr>
        <xdr:cNvPr id="4" name="Picture 4" descr="$1"/>
        <xdr:cNvPicPr preferRelativeResize="1">
          <a:picLocks noChangeAspect="1"/>
        </xdr:cNvPicPr>
      </xdr:nvPicPr>
      <xdr:blipFill>
        <a:blip r:embed="rId2"/>
        <a:stretch>
          <a:fillRect/>
        </a:stretch>
      </xdr:blipFill>
      <xdr:spPr>
        <a:xfrm>
          <a:off x="5191125" y="2038350"/>
          <a:ext cx="942975" cy="390525"/>
        </a:xfrm>
        <a:prstGeom prst="rect">
          <a:avLst/>
        </a:prstGeom>
        <a:noFill/>
        <a:ln w="9525" cmpd="sng">
          <a:noFill/>
        </a:ln>
      </xdr:spPr>
    </xdr:pic>
    <xdr:clientData/>
  </xdr:twoCellAnchor>
  <xdr:twoCellAnchor editAs="oneCell">
    <xdr:from>
      <xdr:col>7</xdr:col>
      <xdr:colOff>342900</xdr:colOff>
      <xdr:row>10</xdr:row>
      <xdr:rowOff>47625</xdr:rowOff>
    </xdr:from>
    <xdr:to>
      <xdr:col>9</xdr:col>
      <xdr:colOff>66675</xdr:colOff>
      <xdr:row>12</xdr:row>
      <xdr:rowOff>114300</xdr:rowOff>
    </xdr:to>
    <xdr:pic>
      <xdr:nvPicPr>
        <xdr:cNvPr id="5" name="Picture 5" descr="$1"/>
        <xdr:cNvPicPr preferRelativeResize="1">
          <a:picLocks noChangeAspect="1"/>
        </xdr:cNvPicPr>
      </xdr:nvPicPr>
      <xdr:blipFill>
        <a:blip r:embed="rId2"/>
        <a:stretch>
          <a:fillRect/>
        </a:stretch>
      </xdr:blipFill>
      <xdr:spPr>
        <a:xfrm>
          <a:off x="6181725" y="2028825"/>
          <a:ext cx="942975" cy="390525"/>
        </a:xfrm>
        <a:prstGeom prst="rect">
          <a:avLst/>
        </a:prstGeom>
        <a:noFill/>
        <a:ln w="9525" cmpd="sng">
          <a:noFill/>
        </a:ln>
      </xdr:spPr>
    </xdr:pic>
    <xdr:clientData/>
  </xdr:twoCellAnchor>
  <xdr:twoCellAnchor editAs="oneCell">
    <xdr:from>
      <xdr:col>10</xdr:col>
      <xdr:colOff>523875</xdr:colOff>
      <xdr:row>10</xdr:row>
      <xdr:rowOff>85725</xdr:rowOff>
    </xdr:from>
    <xdr:to>
      <xdr:col>12</xdr:col>
      <xdr:colOff>247650</xdr:colOff>
      <xdr:row>12</xdr:row>
      <xdr:rowOff>152400</xdr:rowOff>
    </xdr:to>
    <xdr:pic>
      <xdr:nvPicPr>
        <xdr:cNvPr id="6" name="Picture 6" descr="$1"/>
        <xdr:cNvPicPr preferRelativeResize="1">
          <a:picLocks noChangeAspect="1"/>
        </xdr:cNvPicPr>
      </xdr:nvPicPr>
      <xdr:blipFill>
        <a:blip r:embed="rId2"/>
        <a:stretch>
          <a:fillRect/>
        </a:stretch>
      </xdr:blipFill>
      <xdr:spPr>
        <a:xfrm>
          <a:off x="8191500" y="2066925"/>
          <a:ext cx="942975" cy="390525"/>
        </a:xfrm>
        <a:prstGeom prst="rect">
          <a:avLst/>
        </a:prstGeom>
        <a:noFill/>
        <a:ln w="9525" cmpd="sng">
          <a:noFill/>
        </a:ln>
      </xdr:spPr>
    </xdr:pic>
    <xdr:clientData/>
  </xdr:twoCellAnchor>
  <xdr:twoCellAnchor editAs="oneCell">
    <xdr:from>
      <xdr:col>6</xdr:col>
      <xdr:colOff>180975</xdr:colOff>
      <xdr:row>20</xdr:row>
      <xdr:rowOff>9525</xdr:rowOff>
    </xdr:from>
    <xdr:to>
      <xdr:col>6</xdr:col>
      <xdr:colOff>457200</xdr:colOff>
      <xdr:row>21</xdr:row>
      <xdr:rowOff>123825</xdr:rowOff>
    </xdr:to>
    <xdr:pic>
      <xdr:nvPicPr>
        <xdr:cNvPr id="7" name="Picture 7" descr="$0.01"/>
        <xdr:cNvPicPr preferRelativeResize="1">
          <a:picLocks noChangeAspect="1"/>
        </xdr:cNvPicPr>
      </xdr:nvPicPr>
      <xdr:blipFill>
        <a:blip r:embed="rId1"/>
        <a:stretch>
          <a:fillRect/>
        </a:stretch>
      </xdr:blipFill>
      <xdr:spPr>
        <a:xfrm>
          <a:off x="5410200" y="3648075"/>
          <a:ext cx="276225" cy="276225"/>
        </a:xfrm>
        <a:prstGeom prst="rect">
          <a:avLst/>
        </a:prstGeom>
        <a:noFill/>
        <a:ln w="9525" cmpd="sng">
          <a:noFill/>
        </a:ln>
      </xdr:spPr>
    </xdr:pic>
    <xdr:clientData/>
  </xdr:twoCellAnchor>
  <xdr:twoCellAnchor editAs="oneCell">
    <xdr:from>
      <xdr:col>6</xdr:col>
      <xdr:colOff>104775</xdr:colOff>
      <xdr:row>22</xdr:row>
      <xdr:rowOff>66675</xdr:rowOff>
    </xdr:from>
    <xdr:to>
      <xdr:col>6</xdr:col>
      <xdr:colOff>523875</xdr:colOff>
      <xdr:row>24</xdr:row>
      <xdr:rowOff>85725</xdr:rowOff>
    </xdr:to>
    <xdr:pic>
      <xdr:nvPicPr>
        <xdr:cNvPr id="8" name="Picture 8" descr="$0.10"/>
        <xdr:cNvPicPr preferRelativeResize="1">
          <a:picLocks noChangeAspect="1"/>
        </xdr:cNvPicPr>
      </xdr:nvPicPr>
      <xdr:blipFill>
        <a:blip r:embed="rId3"/>
        <a:srcRect t="18182"/>
        <a:stretch>
          <a:fillRect/>
        </a:stretch>
      </xdr:blipFill>
      <xdr:spPr>
        <a:xfrm>
          <a:off x="5334000" y="4029075"/>
          <a:ext cx="419100" cy="342900"/>
        </a:xfrm>
        <a:prstGeom prst="rect">
          <a:avLst/>
        </a:prstGeom>
        <a:noFill/>
        <a:ln w="9525" cmpd="sng">
          <a:noFill/>
        </a:ln>
      </xdr:spPr>
    </xdr:pic>
    <xdr:clientData/>
  </xdr:twoCellAnchor>
  <xdr:twoCellAnchor editAs="oneCell">
    <xdr:from>
      <xdr:col>6</xdr:col>
      <xdr:colOff>523875</xdr:colOff>
      <xdr:row>22</xdr:row>
      <xdr:rowOff>57150</xdr:rowOff>
    </xdr:from>
    <xdr:to>
      <xdr:col>7</xdr:col>
      <xdr:colOff>333375</xdr:colOff>
      <xdr:row>24</xdr:row>
      <xdr:rowOff>76200</xdr:rowOff>
    </xdr:to>
    <xdr:pic>
      <xdr:nvPicPr>
        <xdr:cNvPr id="9" name="Picture 9" descr="$0.10"/>
        <xdr:cNvPicPr preferRelativeResize="1">
          <a:picLocks noChangeAspect="1"/>
        </xdr:cNvPicPr>
      </xdr:nvPicPr>
      <xdr:blipFill>
        <a:blip r:embed="rId3"/>
        <a:srcRect t="18182"/>
        <a:stretch>
          <a:fillRect/>
        </a:stretch>
      </xdr:blipFill>
      <xdr:spPr>
        <a:xfrm>
          <a:off x="5753100" y="4019550"/>
          <a:ext cx="419100" cy="342900"/>
        </a:xfrm>
        <a:prstGeom prst="rect">
          <a:avLst/>
        </a:prstGeom>
        <a:noFill/>
        <a:ln w="9525" cmpd="sng">
          <a:noFill/>
        </a:ln>
      </xdr:spPr>
    </xdr:pic>
    <xdr:clientData/>
  </xdr:twoCellAnchor>
  <xdr:twoCellAnchor editAs="oneCell">
    <xdr:from>
      <xdr:col>6</xdr:col>
      <xdr:colOff>171450</xdr:colOff>
      <xdr:row>24</xdr:row>
      <xdr:rowOff>133350</xdr:rowOff>
    </xdr:from>
    <xdr:to>
      <xdr:col>7</xdr:col>
      <xdr:colOff>504825</xdr:colOff>
      <xdr:row>27</xdr:row>
      <xdr:rowOff>38100</xdr:rowOff>
    </xdr:to>
    <xdr:pic>
      <xdr:nvPicPr>
        <xdr:cNvPr id="10" name="Picture 10" descr="$1"/>
        <xdr:cNvPicPr preferRelativeResize="1">
          <a:picLocks noChangeAspect="1"/>
        </xdr:cNvPicPr>
      </xdr:nvPicPr>
      <xdr:blipFill>
        <a:blip r:embed="rId2"/>
        <a:stretch>
          <a:fillRect/>
        </a:stretch>
      </xdr:blipFill>
      <xdr:spPr>
        <a:xfrm>
          <a:off x="5400675" y="4419600"/>
          <a:ext cx="942975" cy="390525"/>
        </a:xfrm>
        <a:prstGeom prst="rect">
          <a:avLst/>
        </a:prstGeom>
        <a:noFill/>
        <a:ln w="9525" cmpd="sng">
          <a:noFill/>
        </a:ln>
      </xdr:spPr>
    </xdr:pic>
    <xdr:clientData/>
  </xdr:twoCellAnchor>
  <xdr:twoCellAnchor editAs="oneCell">
    <xdr:from>
      <xdr:col>6</xdr:col>
      <xdr:colOff>76200</xdr:colOff>
      <xdr:row>36</xdr:row>
      <xdr:rowOff>95250</xdr:rowOff>
    </xdr:from>
    <xdr:to>
      <xdr:col>6</xdr:col>
      <xdr:colOff>495300</xdr:colOff>
      <xdr:row>39</xdr:row>
      <xdr:rowOff>0</xdr:rowOff>
    </xdr:to>
    <xdr:pic>
      <xdr:nvPicPr>
        <xdr:cNvPr id="11" name="Picture 11" descr="$0.25"/>
        <xdr:cNvPicPr preferRelativeResize="1">
          <a:picLocks noChangeAspect="1"/>
        </xdr:cNvPicPr>
      </xdr:nvPicPr>
      <xdr:blipFill>
        <a:blip r:embed="rId4"/>
        <a:stretch>
          <a:fillRect/>
        </a:stretch>
      </xdr:blipFill>
      <xdr:spPr>
        <a:xfrm>
          <a:off x="5305425" y="6419850"/>
          <a:ext cx="419100" cy="419100"/>
        </a:xfrm>
        <a:prstGeom prst="rect">
          <a:avLst/>
        </a:prstGeom>
        <a:noFill/>
        <a:ln w="9525" cmpd="sng">
          <a:noFill/>
        </a:ln>
      </xdr:spPr>
    </xdr:pic>
    <xdr:clientData/>
  </xdr:twoCellAnchor>
  <xdr:twoCellAnchor editAs="oneCell">
    <xdr:from>
      <xdr:col>7</xdr:col>
      <xdr:colOff>19050</xdr:colOff>
      <xdr:row>36</xdr:row>
      <xdr:rowOff>95250</xdr:rowOff>
    </xdr:from>
    <xdr:to>
      <xdr:col>7</xdr:col>
      <xdr:colOff>438150</xdr:colOff>
      <xdr:row>39</xdr:row>
      <xdr:rowOff>0</xdr:rowOff>
    </xdr:to>
    <xdr:pic>
      <xdr:nvPicPr>
        <xdr:cNvPr id="12" name="Picture 12" descr="$0.25"/>
        <xdr:cNvPicPr preferRelativeResize="1">
          <a:picLocks noChangeAspect="1"/>
        </xdr:cNvPicPr>
      </xdr:nvPicPr>
      <xdr:blipFill>
        <a:blip r:embed="rId4"/>
        <a:stretch>
          <a:fillRect/>
        </a:stretch>
      </xdr:blipFill>
      <xdr:spPr>
        <a:xfrm>
          <a:off x="5857875" y="6419850"/>
          <a:ext cx="419100" cy="419100"/>
        </a:xfrm>
        <a:prstGeom prst="rect">
          <a:avLst/>
        </a:prstGeom>
        <a:noFill/>
        <a:ln w="9525" cmpd="sng">
          <a:noFill/>
        </a:ln>
      </xdr:spPr>
    </xdr:pic>
    <xdr:clientData/>
  </xdr:twoCellAnchor>
  <xdr:twoCellAnchor editAs="oneCell">
    <xdr:from>
      <xdr:col>6</xdr:col>
      <xdr:colOff>57150</xdr:colOff>
      <xdr:row>39</xdr:row>
      <xdr:rowOff>9525</xdr:rowOff>
    </xdr:from>
    <xdr:to>
      <xdr:col>7</xdr:col>
      <xdr:colOff>390525</xdr:colOff>
      <xdr:row>41</xdr:row>
      <xdr:rowOff>76200</xdr:rowOff>
    </xdr:to>
    <xdr:pic>
      <xdr:nvPicPr>
        <xdr:cNvPr id="13" name="Picture 13" descr="$1"/>
        <xdr:cNvPicPr preferRelativeResize="1">
          <a:picLocks noChangeAspect="1"/>
        </xdr:cNvPicPr>
      </xdr:nvPicPr>
      <xdr:blipFill>
        <a:blip r:embed="rId2"/>
        <a:stretch>
          <a:fillRect/>
        </a:stretch>
      </xdr:blipFill>
      <xdr:spPr>
        <a:xfrm>
          <a:off x="5286375" y="6848475"/>
          <a:ext cx="942975" cy="390525"/>
        </a:xfrm>
        <a:prstGeom prst="rect">
          <a:avLst/>
        </a:prstGeom>
        <a:noFill/>
        <a:ln w="9525" cmpd="sng">
          <a:noFill/>
        </a:ln>
      </xdr:spPr>
    </xdr:pic>
    <xdr:clientData/>
  </xdr:twoCellAnchor>
  <xdr:twoCellAnchor editAs="oneCell">
    <xdr:from>
      <xdr:col>7</xdr:col>
      <xdr:colOff>447675</xdr:colOff>
      <xdr:row>38</xdr:row>
      <xdr:rowOff>152400</xdr:rowOff>
    </xdr:from>
    <xdr:to>
      <xdr:col>9</xdr:col>
      <xdr:colOff>171450</xdr:colOff>
      <xdr:row>41</xdr:row>
      <xdr:rowOff>57150</xdr:rowOff>
    </xdr:to>
    <xdr:pic>
      <xdr:nvPicPr>
        <xdr:cNvPr id="14" name="Picture 14" descr="$1"/>
        <xdr:cNvPicPr preferRelativeResize="1">
          <a:picLocks noChangeAspect="1"/>
        </xdr:cNvPicPr>
      </xdr:nvPicPr>
      <xdr:blipFill>
        <a:blip r:embed="rId2"/>
        <a:stretch>
          <a:fillRect/>
        </a:stretch>
      </xdr:blipFill>
      <xdr:spPr>
        <a:xfrm>
          <a:off x="6286500" y="6829425"/>
          <a:ext cx="942975" cy="390525"/>
        </a:xfrm>
        <a:prstGeom prst="rect">
          <a:avLst/>
        </a:prstGeom>
        <a:noFill/>
        <a:ln w="9525" cmpd="sng">
          <a:noFill/>
        </a:ln>
      </xdr:spPr>
    </xdr:pic>
    <xdr:clientData/>
  </xdr:twoCellAnchor>
  <xdr:twoCellAnchor editAs="oneCell">
    <xdr:from>
      <xdr:col>9</xdr:col>
      <xdr:colOff>295275</xdr:colOff>
      <xdr:row>40</xdr:row>
      <xdr:rowOff>0</xdr:rowOff>
    </xdr:from>
    <xdr:to>
      <xdr:col>11</xdr:col>
      <xdr:colOff>76200</xdr:colOff>
      <xdr:row>42</xdr:row>
      <xdr:rowOff>85725</xdr:rowOff>
    </xdr:to>
    <xdr:pic>
      <xdr:nvPicPr>
        <xdr:cNvPr id="15" name="Picture 15" descr="$10"/>
        <xdr:cNvPicPr preferRelativeResize="1">
          <a:picLocks noChangeAspect="1"/>
        </xdr:cNvPicPr>
      </xdr:nvPicPr>
      <xdr:blipFill>
        <a:blip r:embed="rId5"/>
        <a:stretch>
          <a:fillRect/>
        </a:stretch>
      </xdr:blipFill>
      <xdr:spPr>
        <a:xfrm>
          <a:off x="7353300" y="7000875"/>
          <a:ext cx="1000125" cy="409575"/>
        </a:xfrm>
        <a:prstGeom prst="rect">
          <a:avLst/>
        </a:prstGeom>
        <a:noFill/>
        <a:ln w="9525" cmpd="sng">
          <a:noFill/>
        </a:ln>
      </xdr:spPr>
    </xdr:pic>
    <xdr:clientData/>
  </xdr:twoCellAnchor>
  <xdr:twoCellAnchor editAs="oneCell">
    <xdr:from>
      <xdr:col>6</xdr:col>
      <xdr:colOff>57150</xdr:colOff>
      <xdr:row>53</xdr:row>
      <xdr:rowOff>9525</xdr:rowOff>
    </xdr:from>
    <xdr:to>
      <xdr:col>7</xdr:col>
      <xdr:colOff>390525</xdr:colOff>
      <xdr:row>55</xdr:row>
      <xdr:rowOff>76200</xdr:rowOff>
    </xdr:to>
    <xdr:pic>
      <xdr:nvPicPr>
        <xdr:cNvPr id="16" name="Picture 16" descr="$1"/>
        <xdr:cNvPicPr preferRelativeResize="1">
          <a:picLocks noChangeAspect="1"/>
        </xdr:cNvPicPr>
      </xdr:nvPicPr>
      <xdr:blipFill>
        <a:blip r:embed="rId2"/>
        <a:stretch>
          <a:fillRect/>
        </a:stretch>
      </xdr:blipFill>
      <xdr:spPr>
        <a:xfrm>
          <a:off x="5286375" y="9191625"/>
          <a:ext cx="942975" cy="390525"/>
        </a:xfrm>
        <a:prstGeom prst="rect">
          <a:avLst/>
        </a:prstGeom>
        <a:noFill/>
        <a:ln w="9525" cmpd="sng">
          <a:noFill/>
        </a:ln>
      </xdr:spPr>
    </xdr:pic>
    <xdr:clientData/>
  </xdr:twoCellAnchor>
  <xdr:twoCellAnchor editAs="oneCell">
    <xdr:from>
      <xdr:col>8</xdr:col>
      <xdr:colOff>57150</xdr:colOff>
      <xdr:row>53</xdr:row>
      <xdr:rowOff>9525</xdr:rowOff>
    </xdr:from>
    <xdr:to>
      <xdr:col>9</xdr:col>
      <xdr:colOff>390525</xdr:colOff>
      <xdr:row>55</xdr:row>
      <xdr:rowOff>76200</xdr:rowOff>
    </xdr:to>
    <xdr:pic>
      <xdr:nvPicPr>
        <xdr:cNvPr id="17" name="Picture 17" descr="$1"/>
        <xdr:cNvPicPr preferRelativeResize="1">
          <a:picLocks noChangeAspect="1"/>
        </xdr:cNvPicPr>
      </xdr:nvPicPr>
      <xdr:blipFill>
        <a:blip r:embed="rId2"/>
        <a:stretch>
          <a:fillRect/>
        </a:stretch>
      </xdr:blipFill>
      <xdr:spPr>
        <a:xfrm>
          <a:off x="6505575" y="9191625"/>
          <a:ext cx="942975" cy="390525"/>
        </a:xfrm>
        <a:prstGeom prst="rect">
          <a:avLst/>
        </a:prstGeom>
        <a:noFill/>
        <a:ln w="9525" cmpd="sng">
          <a:noFill/>
        </a:ln>
      </xdr:spPr>
    </xdr:pic>
    <xdr:clientData/>
  </xdr:twoCellAnchor>
  <xdr:twoCellAnchor editAs="oneCell">
    <xdr:from>
      <xdr:col>9</xdr:col>
      <xdr:colOff>561975</xdr:colOff>
      <xdr:row>53</xdr:row>
      <xdr:rowOff>0</xdr:rowOff>
    </xdr:from>
    <xdr:to>
      <xdr:col>11</xdr:col>
      <xdr:colOff>285750</xdr:colOff>
      <xdr:row>55</xdr:row>
      <xdr:rowOff>66675</xdr:rowOff>
    </xdr:to>
    <xdr:pic>
      <xdr:nvPicPr>
        <xdr:cNvPr id="18" name="Picture 18" descr="$1"/>
        <xdr:cNvPicPr preferRelativeResize="1">
          <a:picLocks noChangeAspect="1"/>
        </xdr:cNvPicPr>
      </xdr:nvPicPr>
      <xdr:blipFill>
        <a:blip r:embed="rId2"/>
        <a:stretch>
          <a:fillRect/>
        </a:stretch>
      </xdr:blipFill>
      <xdr:spPr>
        <a:xfrm>
          <a:off x="7620000" y="9182100"/>
          <a:ext cx="942975" cy="390525"/>
        </a:xfrm>
        <a:prstGeom prst="rect">
          <a:avLst/>
        </a:prstGeom>
        <a:noFill/>
        <a:ln w="9525" cmpd="sng">
          <a:noFill/>
        </a:ln>
      </xdr:spPr>
    </xdr:pic>
    <xdr:clientData/>
  </xdr:twoCellAnchor>
  <xdr:twoCellAnchor editAs="oneCell">
    <xdr:from>
      <xdr:col>6</xdr:col>
      <xdr:colOff>114300</xdr:colOff>
      <xdr:row>62</xdr:row>
      <xdr:rowOff>95250</xdr:rowOff>
    </xdr:from>
    <xdr:to>
      <xdr:col>6</xdr:col>
      <xdr:colOff>390525</xdr:colOff>
      <xdr:row>64</xdr:row>
      <xdr:rowOff>19050</xdr:rowOff>
    </xdr:to>
    <xdr:pic>
      <xdr:nvPicPr>
        <xdr:cNvPr id="19" name="Picture 19" descr="$0.01"/>
        <xdr:cNvPicPr preferRelativeResize="1">
          <a:picLocks noChangeAspect="1"/>
        </xdr:cNvPicPr>
      </xdr:nvPicPr>
      <xdr:blipFill>
        <a:blip r:embed="rId1"/>
        <a:stretch>
          <a:fillRect/>
        </a:stretch>
      </xdr:blipFill>
      <xdr:spPr>
        <a:xfrm>
          <a:off x="5343525" y="10772775"/>
          <a:ext cx="276225" cy="276225"/>
        </a:xfrm>
        <a:prstGeom prst="rect">
          <a:avLst/>
        </a:prstGeom>
        <a:noFill/>
        <a:ln w="9525" cmpd="sng">
          <a:noFill/>
        </a:ln>
      </xdr:spPr>
    </xdr:pic>
    <xdr:clientData/>
  </xdr:twoCellAnchor>
  <xdr:twoCellAnchor editAs="oneCell">
    <xdr:from>
      <xdr:col>6</xdr:col>
      <xdr:colOff>419100</xdr:colOff>
      <xdr:row>62</xdr:row>
      <xdr:rowOff>95250</xdr:rowOff>
    </xdr:from>
    <xdr:to>
      <xdr:col>7</xdr:col>
      <xdr:colOff>85725</xdr:colOff>
      <xdr:row>64</xdr:row>
      <xdr:rowOff>19050</xdr:rowOff>
    </xdr:to>
    <xdr:pic>
      <xdr:nvPicPr>
        <xdr:cNvPr id="20" name="Picture 20" descr="$0.01"/>
        <xdr:cNvPicPr preferRelativeResize="1">
          <a:picLocks noChangeAspect="1"/>
        </xdr:cNvPicPr>
      </xdr:nvPicPr>
      <xdr:blipFill>
        <a:blip r:embed="rId1"/>
        <a:stretch>
          <a:fillRect/>
        </a:stretch>
      </xdr:blipFill>
      <xdr:spPr>
        <a:xfrm>
          <a:off x="5648325" y="10772775"/>
          <a:ext cx="276225" cy="276225"/>
        </a:xfrm>
        <a:prstGeom prst="rect">
          <a:avLst/>
        </a:prstGeom>
        <a:noFill/>
        <a:ln w="9525" cmpd="sng">
          <a:noFill/>
        </a:ln>
      </xdr:spPr>
    </xdr:pic>
    <xdr:clientData/>
  </xdr:twoCellAnchor>
  <xdr:twoCellAnchor editAs="oneCell">
    <xdr:from>
      <xdr:col>7</xdr:col>
      <xdr:colOff>114300</xdr:colOff>
      <xdr:row>62</xdr:row>
      <xdr:rowOff>95250</xdr:rowOff>
    </xdr:from>
    <xdr:to>
      <xdr:col>7</xdr:col>
      <xdr:colOff>390525</xdr:colOff>
      <xdr:row>64</xdr:row>
      <xdr:rowOff>9525</xdr:rowOff>
    </xdr:to>
    <xdr:pic>
      <xdr:nvPicPr>
        <xdr:cNvPr id="21" name="Picture 21" descr="$0.01"/>
        <xdr:cNvPicPr preferRelativeResize="1">
          <a:picLocks noChangeAspect="1"/>
        </xdr:cNvPicPr>
      </xdr:nvPicPr>
      <xdr:blipFill>
        <a:blip r:embed="rId1"/>
        <a:stretch>
          <a:fillRect/>
        </a:stretch>
      </xdr:blipFill>
      <xdr:spPr>
        <a:xfrm>
          <a:off x="5953125" y="10772775"/>
          <a:ext cx="276225" cy="266700"/>
        </a:xfrm>
        <a:prstGeom prst="rect">
          <a:avLst/>
        </a:prstGeom>
        <a:noFill/>
        <a:ln w="9525" cmpd="sng">
          <a:noFill/>
        </a:ln>
      </xdr:spPr>
    </xdr:pic>
    <xdr:clientData/>
  </xdr:twoCellAnchor>
  <xdr:twoCellAnchor editAs="oneCell">
    <xdr:from>
      <xdr:col>6</xdr:col>
      <xdr:colOff>95250</xdr:colOff>
      <xdr:row>64</xdr:row>
      <xdr:rowOff>85725</xdr:rowOff>
    </xdr:from>
    <xdr:to>
      <xdr:col>6</xdr:col>
      <xdr:colOff>514350</xdr:colOff>
      <xdr:row>66</xdr:row>
      <xdr:rowOff>104775</xdr:rowOff>
    </xdr:to>
    <xdr:pic>
      <xdr:nvPicPr>
        <xdr:cNvPr id="22" name="Picture 22" descr="$0.10"/>
        <xdr:cNvPicPr preferRelativeResize="1">
          <a:picLocks noChangeAspect="1"/>
        </xdr:cNvPicPr>
      </xdr:nvPicPr>
      <xdr:blipFill>
        <a:blip r:embed="rId3"/>
        <a:srcRect t="18182"/>
        <a:stretch>
          <a:fillRect/>
        </a:stretch>
      </xdr:blipFill>
      <xdr:spPr>
        <a:xfrm>
          <a:off x="5324475" y="11115675"/>
          <a:ext cx="419100" cy="342900"/>
        </a:xfrm>
        <a:prstGeom prst="rect">
          <a:avLst/>
        </a:prstGeom>
        <a:noFill/>
        <a:ln w="9525" cmpd="sng">
          <a:noFill/>
        </a:ln>
      </xdr:spPr>
    </xdr:pic>
    <xdr:clientData/>
  </xdr:twoCellAnchor>
  <xdr:twoCellAnchor editAs="oneCell">
    <xdr:from>
      <xdr:col>6</xdr:col>
      <xdr:colOff>533400</xdr:colOff>
      <xdr:row>64</xdr:row>
      <xdr:rowOff>76200</xdr:rowOff>
    </xdr:from>
    <xdr:to>
      <xdr:col>7</xdr:col>
      <xdr:colOff>342900</xdr:colOff>
      <xdr:row>66</xdr:row>
      <xdr:rowOff>95250</xdr:rowOff>
    </xdr:to>
    <xdr:pic>
      <xdr:nvPicPr>
        <xdr:cNvPr id="23" name="Picture 23" descr="$0.10"/>
        <xdr:cNvPicPr preferRelativeResize="1">
          <a:picLocks noChangeAspect="1"/>
        </xdr:cNvPicPr>
      </xdr:nvPicPr>
      <xdr:blipFill>
        <a:blip r:embed="rId3"/>
        <a:srcRect t="18182"/>
        <a:stretch>
          <a:fillRect/>
        </a:stretch>
      </xdr:blipFill>
      <xdr:spPr>
        <a:xfrm>
          <a:off x="5762625" y="11106150"/>
          <a:ext cx="419100" cy="342900"/>
        </a:xfrm>
        <a:prstGeom prst="rect">
          <a:avLst/>
        </a:prstGeom>
        <a:noFill/>
        <a:ln w="9525" cmpd="sng">
          <a:noFill/>
        </a:ln>
      </xdr:spPr>
    </xdr:pic>
    <xdr:clientData/>
  </xdr:twoCellAnchor>
  <xdr:twoCellAnchor editAs="oneCell">
    <xdr:from>
      <xdr:col>7</xdr:col>
      <xdr:colOff>409575</xdr:colOff>
      <xdr:row>64</xdr:row>
      <xdr:rowOff>152400</xdr:rowOff>
    </xdr:from>
    <xdr:to>
      <xdr:col>8</xdr:col>
      <xdr:colOff>219075</xdr:colOff>
      <xdr:row>67</xdr:row>
      <xdr:rowOff>85725</xdr:rowOff>
    </xdr:to>
    <xdr:pic>
      <xdr:nvPicPr>
        <xdr:cNvPr id="24" name="Picture 24" descr="$0.25"/>
        <xdr:cNvPicPr preferRelativeResize="1">
          <a:picLocks noChangeAspect="1"/>
        </xdr:cNvPicPr>
      </xdr:nvPicPr>
      <xdr:blipFill>
        <a:blip r:embed="rId4"/>
        <a:stretch>
          <a:fillRect/>
        </a:stretch>
      </xdr:blipFill>
      <xdr:spPr>
        <a:xfrm>
          <a:off x="6248400" y="11182350"/>
          <a:ext cx="419100" cy="419100"/>
        </a:xfrm>
        <a:prstGeom prst="rect">
          <a:avLst/>
        </a:prstGeom>
        <a:noFill/>
        <a:ln w="9525" cmpd="sng">
          <a:noFill/>
        </a:ln>
      </xdr:spPr>
    </xdr:pic>
    <xdr:clientData/>
  </xdr:twoCellAnchor>
  <xdr:twoCellAnchor editAs="oneCell">
    <xdr:from>
      <xdr:col>8</xdr:col>
      <xdr:colOff>295275</xdr:colOff>
      <xdr:row>65</xdr:row>
      <xdr:rowOff>28575</xdr:rowOff>
    </xdr:from>
    <xdr:to>
      <xdr:col>9</xdr:col>
      <xdr:colOff>104775</xdr:colOff>
      <xdr:row>67</xdr:row>
      <xdr:rowOff>123825</xdr:rowOff>
    </xdr:to>
    <xdr:pic>
      <xdr:nvPicPr>
        <xdr:cNvPr id="25" name="Picture 25" descr="$0.25"/>
        <xdr:cNvPicPr preferRelativeResize="1">
          <a:picLocks noChangeAspect="1"/>
        </xdr:cNvPicPr>
      </xdr:nvPicPr>
      <xdr:blipFill>
        <a:blip r:embed="rId4"/>
        <a:stretch>
          <a:fillRect/>
        </a:stretch>
      </xdr:blipFill>
      <xdr:spPr>
        <a:xfrm>
          <a:off x="6743700" y="11220450"/>
          <a:ext cx="419100" cy="419100"/>
        </a:xfrm>
        <a:prstGeom prst="rect">
          <a:avLst/>
        </a:prstGeom>
        <a:noFill/>
        <a:ln w="9525" cmpd="sng">
          <a:noFill/>
        </a:ln>
      </xdr:spPr>
    </xdr:pic>
    <xdr:clientData/>
  </xdr:twoCellAnchor>
  <xdr:twoCellAnchor editAs="oneCell">
    <xdr:from>
      <xdr:col>6</xdr:col>
      <xdr:colOff>76200</xdr:colOff>
      <xdr:row>68</xdr:row>
      <xdr:rowOff>57150</xdr:rowOff>
    </xdr:from>
    <xdr:to>
      <xdr:col>8</xdr:col>
      <xdr:colOff>95250</xdr:colOff>
      <xdr:row>71</xdr:row>
      <xdr:rowOff>85725</xdr:rowOff>
    </xdr:to>
    <xdr:pic>
      <xdr:nvPicPr>
        <xdr:cNvPr id="26" name="Picture 26" descr="$20"/>
        <xdr:cNvPicPr preferRelativeResize="1">
          <a:picLocks noChangeAspect="1"/>
        </xdr:cNvPicPr>
      </xdr:nvPicPr>
      <xdr:blipFill>
        <a:blip r:embed="rId6"/>
        <a:stretch>
          <a:fillRect/>
        </a:stretch>
      </xdr:blipFill>
      <xdr:spPr>
        <a:xfrm>
          <a:off x="5305425" y="11734800"/>
          <a:ext cx="1238250" cy="514350"/>
        </a:xfrm>
        <a:prstGeom prst="rect">
          <a:avLst/>
        </a:prstGeom>
        <a:noFill/>
        <a:ln w="9525" cmpd="sng">
          <a:noFill/>
        </a:ln>
      </xdr:spPr>
    </xdr:pic>
    <xdr:clientData/>
  </xdr:twoCellAnchor>
  <xdr:twoCellAnchor editAs="oneCell">
    <xdr:from>
      <xdr:col>8</xdr:col>
      <xdr:colOff>152400</xdr:colOff>
      <xdr:row>68</xdr:row>
      <xdr:rowOff>47625</xdr:rowOff>
    </xdr:from>
    <xdr:to>
      <xdr:col>10</xdr:col>
      <xdr:colOff>171450</xdr:colOff>
      <xdr:row>71</xdr:row>
      <xdr:rowOff>76200</xdr:rowOff>
    </xdr:to>
    <xdr:pic>
      <xdr:nvPicPr>
        <xdr:cNvPr id="27" name="Picture 27" descr="$20"/>
        <xdr:cNvPicPr preferRelativeResize="1">
          <a:picLocks noChangeAspect="1"/>
        </xdr:cNvPicPr>
      </xdr:nvPicPr>
      <xdr:blipFill>
        <a:blip r:embed="rId6"/>
        <a:stretch>
          <a:fillRect/>
        </a:stretch>
      </xdr:blipFill>
      <xdr:spPr>
        <a:xfrm>
          <a:off x="6600825" y="11725275"/>
          <a:ext cx="1238250" cy="514350"/>
        </a:xfrm>
        <a:prstGeom prst="rect">
          <a:avLst/>
        </a:prstGeom>
        <a:noFill/>
        <a:ln w="9525" cmpd="sng">
          <a:noFill/>
        </a:ln>
      </xdr:spPr>
    </xdr:pic>
    <xdr:clientData/>
  </xdr:twoCellAnchor>
  <xdr:twoCellAnchor editAs="oneCell">
    <xdr:from>
      <xdr:col>10</xdr:col>
      <xdr:colOff>228600</xdr:colOff>
      <xdr:row>68</xdr:row>
      <xdr:rowOff>38100</xdr:rowOff>
    </xdr:from>
    <xdr:to>
      <xdr:col>12</xdr:col>
      <xdr:colOff>247650</xdr:colOff>
      <xdr:row>71</xdr:row>
      <xdr:rowOff>66675</xdr:rowOff>
    </xdr:to>
    <xdr:pic>
      <xdr:nvPicPr>
        <xdr:cNvPr id="28" name="Picture 28" descr="$20"/>
        <xdr:cNvPicPr preferRelativeResize="1">
          <a:picLocks noChangeAspect="1"/>
        </xdr:cNvPicPr>
      </xdr:nvPicPr>
      <xdr:blipFill>
        <a:blip r:embed="rId6"/>
        <a:stretch>
          <a:fillRect/>
        </a:stretch>
      </xdr:blipFill>
      <xdr:spPr>
        <a:xfrm>
          <a:off x="7896225" y="11715750"/>
          <a:ext cx="1238250" cy="514350"/>
        </a:xfrm>
        <a:prstGeom prst="rect">
          <a:avLst/>
        </a:prstGeom>
        <a:noFill/>
        <a:ln w="9525" cmpd="sng">
          <a:noFill/>
        </a:ln>
      </xdr:spPr>
    </xdr:pic>
    <xdr:clientData/>
  </xdr:twoCellAnchor>
  <xdr:twoCellAnchor editAs="oneCell">
    <xdr:from>
      <xdr:col>6</xdr:col>
      <xdr:colOff>114300</xdr:colOff>
      <xdr:row>76</xdr:row>
      <xdr:rowOff>95250</xdr:rowOff>
    </xdr:from>
    <xdr:to>
      <xdr:col>6</xdr:col>
      <xdr:colOff>390525</xdr:colOff>
      <xdr:row>78</xdr:row>
      <xdr:rowOff>9525</xdr:rowOff>
    </xdr:to>
    <xdr:pic>
      <xdr:nvPicPr>
        <xdr:cNvPr id="29" name="Picture 29" descr="$0.01"/>
        <xdr:cNvPicPr preferRelativeResize="1">
          <a:picLocks noChangeAspect="1"/>
        </xdr:cNvPicPr>
      </xdr:nvPicPr>
      <xdr:blipFill>
        <a:blip r:embed="rId1"/>
        <a:stretch>
          <a:fillRect/>
        </a:stretch>
      </xdr:blipFill>
      <xdr:spPr>
        <a:xfrm>
          <a:off x="5343525" y="13106400"/>
          <a:ext cx="276225" cy="266700"/>
        </a:xfrm>
        <a:prstGeom prst="rect">
          <a:avLst/>
        </a:prstGeom>
        <a:noFill/>
        <a:ln w="9525" cmpd="sng">
          <a:noFill/>
        </a:ln>
      </xdr:spPr>
    </xdr:pic>
    <xdr:clientData/>
  </xdr:twoCellAnchor>
  <xdr:twoCellAnchor editAs="oneCell">
    <xdr:from>
      <xdr:col>6</xdr:col>
      <xdr:colOff>361950</xdr:colOff>
      <xdr:row>77</xdr:row>
      <xdr:rowOff>123825</xdr:rowOff>
    </xdr:from>
    <xdr:to>
      <xdr:col>7</xdr:col>
      <xdr:colOff>171450</xdr:colOff>
      <xdr:row>79</xdr:row>
      <xdr:rowOff>142875</xdr:rowOff>
    </xdr:to>
    <xdr:pic>
      <xdr:nvPicPr>
        <xdr:cNvPr id="30" name="Picture 30" descr="$0.10"/>
        <xdr:cNvPicPr preferRelativeResize="1">
          <a:picLocks noChangeAspect="1"/>
        </xdr:cNvPicPr>
      </xdr:nvPicPr>
      <xdr:blipFill>
        <a:blip r:embed="rId3"/>
        <a:srcRect t="18182"/>
        <a:stretch>
          <a:fillRect/>
        </a:stretch>
      </xdr:blipFill>
      <xdr:spPr>
        <a:xfrm>
          <a:off x="5591175" y="13325475"/>
          <a:ext cx="419100" cy="342900"/>
        </a:xfrm>
        <a:prstGeom prst="rect">
          <a:avLst/>
        </a:prstGeom>
        <a:noFill/>
        <a:ln w="9525" cmpd="sng">
          <a:noFill/>
        </a:ln>
      </xdr:spPr>
    </xdr:pic>
    <xdr:clientData/>
  </xdr:twoCellAnchor>
  <xdr:twoCellAnchor editAs="oneCell">
    <xdr:from>
      <xdr:col>6</xdr:col>
      <xdr:colOff>38100</xdr:colOff>
      <xdr:row>80</xdr:row>
      <xdr:rowOff>38100</xdr:rowOff>
    </xdr:from>
    <xdr:to>
      <xdr:col>7</xdr:col>
      <xdr:colOff>371475</xdr:colOff>
      <xdr:row>82</xdr:row>
      <xdr:rowOff>104775</xdr:rowOff>
    </xdr:to>
    <xdr:pic>
      <xdr:nvPicPr>
        <xdr:cNvPr id="31" name="Picture 31" descr="$1"/>
        <xdr:cNvPicPr preferRelativeResize="1">
          <a:picLocks noChangeAspect="1"/>
        </xdr:cNvPicPr>
      </xdr:nvPicPr>
      <xdr:blipFill>
        <a:blip r:embed="rId2"/>
        <a:stretch>
          <a:fillRect/>
        </a:stretch>
      </xdr:blipFill>
      <xdr:spPr>
        <a:xfrm>
          <a:off x="5267325" y="13725525"/>
          <a:ext cx="942975" cy="390525"/>
        </a:xfrm>
        <a:prstGeom prst="rect">
          <a:avLst/>
        </a:prstGeom>
        <a:noFill/>
        <a:ln w="9525" cmpd="sng">
          <a:noFill/>
        </a:ln>
      </xdr:spPr>
    </xdr:pic>
    <xdr:clientData/>
  </xdr:twoCellAnchor>
  <xdr:twoCellAnchor editAs="oneCell">
    <xdr:from>
      <xdr:col>7</xdr:col>
      <xdr:colOff>390525</xdr:colOff>
      <xdr:row>78</xdr:row>
      <xdr:rowOff>0</xdr:rowOff>
    </xdr:from>
    <xdr:to>
      <xdr:col>8</xdr:col>
      <xdr:colOff>200025</xdr:colOff>
      <xdr:row>80</xdr:row>
      <xdr:rowOff>95250</xdr:rowOff>
    </xdr:to>
    <xdr:pic>
      <xdr:nvPicPr>
        <xdr:cNvPr id="32" name="Picture 32" descr="$0.25"/>
        <xdr:cNvPicPr preferRelativeResize="1">
          <a:picLocks noChangeAspect="1"/>
        </xdr:cNvPicPr>
      </xdr:nvPicPr>
      <xdr:blipFill>
        <a:blip r:embed="rId4"/>
        <a:stretch>
          <a:fillRect/>
        </a:stretch>
      </xdr:blipFill>
      <xdr:spPr>
        <a:xfrm>
          <a:off x="6229350" y="13363575"/>
          <a:ext cx="419100" cy="419100"/>
        </a:xfrm>
        <a:prstGeom prst="rect">
          <a:avLst/>
        </a:prstGeom>
        <a:noFill/>
        <a:ln w="9525" cmpd="sng">
          <a:noFill/>
        </a:ln>
      </xdr:spPr>
    </xdr:pic>
    <xdr:clientData/>
  </xdr:twoCellAnchor>
  <xdr:twoCellAnchor editAs="oneCell">
    <xdr:from>
      <xdr:col>7</xdr:col>
      <xdr:colOff>552450</xdr:colOff>
      <xdr:row>80</xdr:row>
      <xdr:rowOff>19050</xdr:rowOff>
    </xdr:from>
    <xdr:to>
      <xdr:col>9</xdr:col>
      <xdr:colOff>523875</xdr:colOff>
      <xdr:row>83</xdr:row>
      <xdr:rowOff>28575</xdr:rowOff>
    </xdr:to>
    <xdr:pic>
      <xdr:nvPicPr>
        <xdr:cNvPr id="33" name="Picture 33" descr="$5"/>
        <xdr:cNvPicPr preferRelativeResize="1">
          <a:picLocks noChangeAspect="1"/>
        </xdr:cNvPicPr>
      </xdr:nvPicPr>
      <xdr:blipFill>
        <a:blip r:embed="rId7"/>
        <a:stretch>
          <a:fillRect/>
        </a:stretch>
      </xdr:blipFill>
      <xdr:spPr>
        <a:xfrm>
          <a:off x="6391275" y="13706475"/>
          <a:ext cx="1190625" cy="495300"/>
        </a:xfrm>
        <a:prstGeom prst="rect">
          <a:avLst/>
        </a:prstGeom>
        <a:noFill/>
        <a:ln w="9525" cmpd="sng">
          <a:noFill/>
        </a:ln>
      </xdr:spPr>
    </xdr:pic>
    <xdr:clientData/>
  </xdr:twoCellAnchor>
  <xdr:twoCellAnchor editAs="oneCell">
    <xdr:from>
      <xdr:col>6</xdr:col>
      <xdr:colOff>47625</xdr:colOff>
      <xdr:row>82</xdr:row>
      <xdr:rowOff>142875</xdr:rowOff>
    </xdr:from>
    <xdr:to>
      <xdr:col>7</xdr:col>
      <xdr:colOff>438150</xdr:colOff>
      <xdr:row>85</xdr:row>
      <xdr:rowOff>66675</xdr:rowOff>
    </xdr:to>
    <xdr:pic>
      <xdr:nvPicPr>
        <xdr:cNvPr id="34" name="Picture 34" descr="$10"/>
        <xdr:cNvPicPr preferRelativeResize="1">
          <a:picLocks noChangeAspect="1"/>
        </xdr:cNvPicPr>
      </xdr:nvPicPr>
      <xdr:blipFill>
        <a:blip r:embed="rId5"/>
        <a:stretch>
          <a:fillRect/>
        </a:stretch>
      </xdr:blipFill>
      <xdr:spPr>
        <a:xfrm>
          <a:off x="5276850" y="14154150"/>
          <a:ext cx="1000125" cy="409575"/>
        </a:xfrm>
        <a:prstGeom prst="rect">
          <a:avLst/>
        </a:prstGeom>
        <a:noFill/>
        <a:ln w="9525" cmpd="sng">
          <a:noFill/>
        </a:ln>
      </xdr:spPr>
    </xdr:pic>
    <xdr:clientData/>
  </xdr:twoCellAnchor>
  <xdr:twoCellAnchor editAs="oneCell">
    <xdr:from>
      <xdr:col>7</xdr:col>
      <xdr:colOff>542925</xdr:colOff>
      <xdr:row>83</xdr:row>
      <xdr:rowOff>57150</xdr:rowOff>
    </xdr:from>
    <xdr:to>
      <xdr:col>9</xdr:col>
      <xdr:colOff>561975</xdr:colOff>
      <xdr:row>86</xdr:row>
      <xdr:rowOff>85725</xdr:rowOff>
    </xdr:to>
    <xdr:pic>
      <xdr:nvPicPr>
        <xdr:cNvPr id="35" name="Picture 35" descr="$20"/>
        <xdr:cNvPicPr preferRelativeResize="1">
          <a:picLocks noChangeAspect="1"/>
        </xdr:cNvPicPr>
      </xdr:nvPicPr>
      <xdr:blipFill>
        <a:blip r:embed="rId6"/>
        <a:stretch>
          <a:fillRect/>
        </a:stretch>
      </xdr:blipFill>
      <xdr:spPr>
        <a:xfrm>
          <a:off x="6381750" y="14230350"/>
          <a:ext cx="1238250" cy="514350"/>
        </a:xfrm>
        <a:prstGeom prst="rect">
          <a:avLst/>
        </a:prstGeom>
        <a:noFill/>
        <a:ln w="9525" cmpd="sng">
          <a:noFill/>
        </a:ln>
      </xdr:spPr>
    </xdr:pic>
    <xdr:clientData/>
  </xdr:twoCellAnchor>
  <xdr:twoCellAnchor editAs="oneCell">
    <xdr:from>
      <xdr:col>10</xdr:col>
      <xdr:colOff>9525</xdr:colOff>
      <xdr:row>83</xdr:row>
      <xdr:rowOff>47625</xdr:rowOff>
    </xdr:from>
    <xdr:to>
      <xdr:col>12</xdr:col>
      <xdr:colOff>28575</xdr:colOff>
      <xdr:row>86</xdr:row>
      <xdr:rowOff>76200</xdr:rowOff>
    </xdr:to>
    <xdr:pic>
      <xdr:nvPicPr>
        <xdr:cNvPr id="36" name="Picture 36" descr="$20"/>
        <xdr:cNvPicPr preferRelativeResize="1">
          <a:picLocks noChangeAspect="1"/>
        </xdr:cNvPicPr>
      </xdr:nvPicPr>
      <xdr:blipFill>
        <a:blip r:embed="rId6"/>
        <a:stretch>
          <a:fillRect/>
        </a:stretch>
      </xdr:blipFill>
      <xdr:spPr>
        <a:xfrm>
          <a:off x="7677150" y="14220825"/>
          <a:ext cx="1238250" cy="514350"/>
        </a:xfrm>
        <a:prstGeom prst="rect">
          <a:avLst/>
        </a:prstGeom>
        <a:noFill/>
        <a:ln w="9525" cmpd="sng">
          <a:noFill/>
        </a:ln>
      </xdr:spPr>
    </xdr:pic>
    <xdr:clientData/>
  </xdr:twoCellAnchor>
  <xdr:twoCellAnchor editAs="oneCell">
    <xdr:from>
      <xdr:col>12</xdr:col>
      <xdr:colOff>85725</xdr:colOff>
      <xdr:row>83</xdr:row>
      <xdr:rowOff>38100</xdr:rowOff>
    </xdr:from>
    <xdr:to>
      <xdr:col>14</xdr:col>
      <xdr:colOff>104775</xdr:colOff>
      <xdr:row>86</xdr:row>
      <xdr:rowOff>66675</xdr:rowOff>
    </xdr:to>
    <xdr:pic>
      <xdr:nvPicPr>
        <xdr:cNvPr id="37" name="Picture 37" descr="$20"/>
        <xdr:cNvPicPr preferRelativeResize="1">
          <a:picLocks noChangeAspect="1"/>
        </xdr:cNvPicPr>
      </xdr:nvPicPr>
      <xdr:blipFill>
        <a:blip r:embed="rId6"/>
        <a:stretch>
          <a:fillRect/>
        </a:stretch>
      </xdr:blipFill>
      <xdr:spPr>
        <a:xfrm>
          <a:off x="8972550" y="14211300"/>
          <a:ext cx="1238250" cy="514350"/>
        </a:xfrm>
        <a:prstGeom prst="rect">
          <a:avLst/>
        </a:prstGeom>
        <a:noFill/>
        <a:ln w="9525" cmpd="sng">
          <a:noFill/>
        </a:ln>
      </xdr:spPr>
    </xdr:pic>
    <xdr:clientData/>
  </xdr:twoCellAnchor>
  <xdr:twoCellAnchor editAs="oneCell">
    <xdr:from>
      <xdr:col>14</xdr:col>
      <xdr:colOff>57150</xdr:colOff>
      <xdr:row>83</xdr:row>
      <xdr:rowOff>28575</xdr:rowOff>
    </xdr:from>
    <xdr:to>
      <xdr:col>16</xdr:col>
      <xdr:colOff>76200</xdr:colOff>
      <xdr:row>86</xdr:row>
      <xdr:rowOff>57150</xdr:rowOff>
    </xdr:to>
    <xdr:pic>
      <xdr:nvPicPr>
        <xdr:cNvPr id="38" name="Picture 38" descr="$20"/>
        <xdr:cNvPicPr preferRelativeResize="1">
          <a:picLocks noChangeAspect="1"/>
        </xdr:cNvPicPr>
      </xdr:nvPicPr>
      <xdr:blipFill>
        <a:blip r:embed="rId6"/>
        <a:stretch>
          <a:fillRect/>
        </a:stretch>
      </xdr:blipFill>
      <xdr:spPr>
        <a:xfrm>
          <a:off x="10163175" y="14201775"/>
          <a:ext cx="1238250" cy="514350"/>
        </a:xfrm>
        <a:prstGeom prst="rect">
          <a:avLst/>
        </a:prstGeom>
        <a:noFill/>
        <a:ln w="9525" cmpd="sng">
          <a:noFill/>
        </a:ln>
      </xdr:spPr>
    </xdr:pic>
    <xdr:clientData/>
  </xdr:twoCellAnchor>
  <xdr:twoCellAnchor editAs="oneCell">
    <xdr:from>
      <xdr:col>6</xdr:col>
      <xdr:colOff>114300</xdr:colOff>
      <xdr:row>90</xdr:row>
      <xdr:rowOff>104775</xdr:rowOff>
    </xdr:from>
    <xdr:to>
      <xdr:col>6</xdr:col>
      <xdr:colOff>390525</xdr:colOff>
      <xdr:row>92</xdr:row>
      <xdr:rowOff>28575</xdr:rowOff>
    </xdr:to>
    <xdr:pic>
      <xdr:nvPicPr>
        <xdr:cNvPr id="39" name="Picture 39" descr="$0.01"/>
        <xdr:cNvPicPr preferRelativeResize="1">
          <a:picLocks noChangeAspect="1"/>
        </xdr:cNvPicPr>
      </xdr:nvPicPr>
      <xdr:blipFill>
        <a:blip r:embed="rId1"/>
        <a:stretch>
          <a:fillRect/>
        </a:stretch>
      </xdr:blipFill>
      <xdr:spPr>
        <a:xfrm>
          <a:off x="5343525" y="15449550"/>
          <a:ext cx="276225" cy="276225"/>
        </a:xfrm>
        <a:prstGeom prst="rect">
          <a:avLst/>
        </a:prstGeom>
        <a:noFill/>
        <a:ln w="9525" cmpd="sng">
          <a:noFill/>
        </a:ln>
      </xdr:spPr>
    </xdr:pic>
    <xdr:clientData/>
  </xdr:twoCellAnchor>
  <xdr:twoCellAnchor editAs="oneCell">
    <xdr:from>
      <xdr:col>6</xdr:col>
      <xdr:colOff>457200</xdr:colOff>
      <xdr:row>90</xdr:row>
      <xdr:rowOff>95250</xdr:rowOff>
    </xdr:from>
    <xdr:to>
      <xdr:col>7</xdr:col>
      <xdr:colOff>123825</xdr:colOff>
      <xdr:row>92</xdr:row>
      <xdr:rowOff>19050</xdr:rowOff>
    </xdr:to>
    <xdr:pic>
      <xdr:nvPicPr>
        <xdr:cNvPr id="40" name="Picture 40" descr="$0.01"/>
        <xdr:cNvPicPr preferRelativeResize="1">
          <a:picLocks noChangeAspect="1"/>
        </xdr:cNvPicPr>
      </xdr:nvPicPr>
      <xdr:blipFill>
        <a:blip r:embed="rId1"/>
        <a:stretch>
          <a:fillRect/>
        </a:stretch>
      </xdr:blipFill>
      <xdr:spPr>
        <a:xfrm>
          <a:off x="5686425" y="15440025"/>
          <a:ext cx="276225" cy="276225"/>
        </a:xfrm>
        <a:prstGeom prst="rect">
          <a:avLst/>
        </a:prstGeom>
        <a:noFill/>
        <a:ln w="9525" cmpd="sng">
          <a:noFill/>
        </a:ln>
      </xdr:spPr>
    </xdr:pic>
    <xdr:clientData/>
  </xdr:twoCellAnchor>
  <xdr:twoCellAnchor editAs="oneCell">
    <xdr:from>
      <xdr:col>7</xdr:col>
      <xdr:colOff>200025</xdr:colOff>
      <xdr:row>90</xdr:row>
      <xdr:rowOff>114300</xdr:rowOff>
    </xdr:from>
    <xdr:to>
      <xdr:col>7</xdr:col>
      <xdr:colOff>476250</xdr:colOff>
      <xdr:row>92</xdr:row>
      <xdr:rowOff>38100</xdr:rowOff>
    </xdr:to>
    <xdr:pic>
      <xdr:nvPicPr>
        <xdr:cNvPr id="41" name="Picture 41" descr="$0.01"/>
        <xdr:cNvPicPr preferRelativeResize="1">
          <a:picLocks noChangeAspect="1"/>
        </xdr:cNvPicPr>
      </xdr:nvPicPr>
      <xdr:blipFill>
        <a:blip r:embed="rId1"/>
        <a:stretch>
          <a:fillRect/>
        </a:stretch>
      </xdr:blipFill>
      <xdr:spPr>
        <a:xfrm>
          <a:off x="6038850" y="15459075"/>
          <a:ext cx="276225" cy="276225"/>
        </a:xfrm>
        <a:prstGeom prst="rect">
          <a:avLst/>
        </a:prstGeom>
        <a:noFill/>
        <a:ln w="9525" cmpd="sng">
          <a:noFill/>
        </a:ln>
      </xdr:spPr>
    </xdr:pic>
    <xdr:clientData/>
  </xdr:twoCellAnchor>
  <xdr:twoCellAnchor editAs="oneCell">
    <xdr:from>
      <xdr:col>6</xdr:col>
      <xdr:colOff>19050</xdr:colOff>
      <xdr:row>91</xdr:row>
      <xdr:rowOff>123825</xdr:rowOff>
    </xdr:from>
    <xdr:to>
      <xdr:col>6</xdr:col>
      <xdr:colOff>466725</xdr:colOff>
      <xdr:row>94</xdr:row>
      <xdr:rowOff>85725</xdr:rowOff>
    </xdr:to>
    <xdr:pic>
      <xdr:nvPicPr>
        <xdr:cNvPr id="42" name="Picture 42" descr="$0.05"/>
        <xdr:cNvPicPr preferRelativeResize="1">
          <a:picLocks noChangeAspect="1"/>
        </xdr:cNvPicPr>
      </xdr:nvPicPr>
      <xdr:blipFill>
        <a:blip r:embed="rId8"/>
        <a:stretch>
          <a:fillRect/>
        </a:stretch>
      </xdr:blipFill>
      <xdr:spPr>
        <a:xfrm>
          <a:off x="5248275" y="15659100"/>
          <a:ext cx="447675" cy="447675"/>
        </a:xfrm>
        <a:prstGeom prst="rect">
          <a:avLst/>
        </a:prstGeom>
        <a:noFill/>
        <a:ln w="9525" cmpd="sng">
          <a:noFill/>
        </a:ln>
      </xdr:spPr>
    </xdr:pic>
    <xdr:clientData/>
  </xdr:twoCellAnchor>
  <xdr:twoCellAnchor editAs="oneCell">
    <xdr:from>
      <xdr:col>7</xdr:col>
      <xdr:colOff>0</xdr:colOff>
      <xdr:row>91</xdr:row>
      <xdr:rowOff>152400</xdr:rowOff>
    </xdr:from>
    <xdr:to>
      <xdr:col>7</xdr:col>
      <xdr:colOff>419100</xdr:colOff>
      <xdr:row>94</xdr:row>
      <xdr:rowOff>9525</xdr:rowOff>
    </xdr:to>
    <xdr:pic>
      <xdr:nvPicPr>
        <xdr:cNvPr id="43" name="Picture 43" descr="$0.10"/>
        <xdr:cNvPicPr preferRelativeResize="1">
          <a:picLocks noChangeAspect="1"/>
        </xdr:cNvPicPr>
      </xdr:nvPicPr>
      <xdr:blipFill>
        <a:blip r:embed="rId3"/>
        <a:srcRect t="18182"/>
        <a:stretch>
          <a:fillRect/>
        </a:stretch>
      </xdr:blipFill>
      <xdr:spPr>
        <a:xfrm>
          <a:off x="5838825" y="15687675"/>
          <a:ext cx="419100" cy="342900"/>
        </a:xfrm>
        <a:prstGeom prst="rect">
          <a:avLst/>
        </a:prstGeom>
        <a:noFill/>
        <a:ln w="9525" cmpd="sng">
          <a:noFill/>
        </a:ln>
      </xdr:spPr>
    </xdr:pic>
    <xdr:clientData/>
  </xdr:twoCellAnchor>
  <xdr:twoCellAnchor editAs="oneCell">
    <xdr:from>
      <xdr:col>7</xdr:col>
      <xdr:colOff>447675</xdr:colOff>
      <xdr:row>92</xdr:row>
      <xdr:rowOff>152400</xdr:rowOff>
    </xdr:from>
    <xdr:to>
      <xdr:col>8</xdr:col>
      <xdr:colOff>257175</xdr:colOff>
      <xdr:row>95</xdr:row>
      <xdr:rowOff>85725</xdr:rowOff>
    </xdr:to>
    <xdr:pic>
      <xdr:nvPicPr>
        <xdr:cNvPr id="44" name="Picture 44" descr="$0.25"/>
        <xdr:cNvPicPr preferRelativeResize="1">
          <a:picLocks noChangeAspect="1"/>
        </xdr:cNvPicPr>
      </xdr:nvPicPr>
      <xdr:blipFill>
        <a:blip r:embed="rId4"/>
        <a:stretch>
          <a:fillRect/>
        </a:stretch>
      </xdr:blipFill>
      <xdr:spPr>
        <a:xfrm>
          <a:off x="6286500" y="15849600"/>
          <a:ext cx="419100" cy="419100"/>
        </a:xfrm>
        <a:prstGeom prst="rect">
          <a:avLst/>
        </a:prstGeom>
        <a:noFill/>
        <a:ln w="9525" cmpd="sng">
          <a:noFill/>
        </a:ln>
      </xdr:spPr>
    </xdr:pic>
    <xdr:clientData/>
  </xdr:twoCellAnchor>
  <xdr:twoCellAnchor editAs="oneCell">
    <xdr:from>
      <xdr:col>8</xdr:col>
      <xdr:colOff>352425</xdr:colOff>
      <xdr:row>93</xdr:row>
      <xdr:rowOff>9525</xdr:rowOff>
    </xdr:from>
    <xdr:to>
      <xdr:col>9</xdr:col>
      <xdr:colOff>161925</xdr:colOff>
      <xdr:row>95</xdr:row>
      <xdr:rowOff>104775</xdr:rowOff>
    </xdr:to>
    <xdr:pic>
      <xdr:nvPicPr>
        <xdr:cNvPr id="45" name="Picture 45" descr="$0.25"/>
        <xdr:cNvPicPr preferRelativeResize="1">
          <a:picLocks noChangeAspect="1"/>
        </xdr:cNvPicPr>
      </xdr:nvPicPr>
      <xdr:blipFill>
        <a:blip r:embed="rId4"/>
        <a:stretch>
          <a:fillRect/>
        </a:stretch>
      </xdr:blipFill>
      <xdr:spPr>
        <a:xfrm>
          <a:off x="6800850" y="15868650"/>
          <a:ext cx="419100" cy="419100"/>
        </a:xfrm>
        <a:prstGeom prst="rect">
          <a:avLst/>
        </a:prstGeom>
        <a:noFill/>
        <a:ln w="9525" cmpd="sng">
          <a:noFill/>
        </a:ln>
      </xdr:spPr>
    </xdr:pic>
    <xdr:clientData/>
  </xdr:twoCellAnchor>
  <xdr:twoCellAnchor editAs="oneCell">
    <xdr:from>
      <xdr:col>9</xdr:col>
      <xdr:colOff>219075</xdr:colOff>
      <xdr:row>92</xdr:row>
      <xdr:rowOff>152400</xdr:rowOff>
    </xdr:from>
    <xdr:to>
      <xdr:col>10</xdr:col>
      <xdr:colOff>28575</xdr:colOff>
      <xdr:row>95</xdr:row>
      <xdr:rowOff>85725</xdr:rowOff>
    </xdr:to>
    <xdr:pic>
      <xdr:nvPicPr>
        <xdr:cNvPr id="46" name="Picture 46" descr="$0.25"/>
        <xdr:cNvPicPr preferRelativeResize="1">
          <a:picLocks noChangeAspect="1"/>
        </xdr:cNvPicPr>
      </xdr:nvPicPr>
      <xdr:blipFill>
        <a:blip r:embed="rId4"/>
        <a:stretch>
          <a:fillRect/>
        </a:stretch>
      </xdr:blipFill>
      <xdr:spPr>
        <a:xfrm>
          <a:off x="7277100" y="15849600"/>
          <a:ext cx="419100" cy="419100"/>
        </a:xfrm>
        <a:prstGeom prst="rect">
          <a:avLst/>
        </a:prstGeom>
        <a:noFill/>
        <a:ln w="9525" cmpd="sng">
          <a:noFill/>
        </a:ln>
      </xdr:spPr>
    </xdr:pic>
    <xdr:clientData/>
  </xdr:twoCellAnchor>
  <xdr:twoCellAnchor editAs="oneCell">
    <xdr:from>
      <xdr:col>6</xdr:col>
      <xdr:colOff>76200</xdr:colOff>
      <xdr:row>95</xdr:row>
      <xdr:rowOff>38100</xdr:rowOff>
    </xdr:from>
    <xdr:to>
      <xdr:col>8</xdr:col>
      <xdr:colOff>47625</xdr:colOff>
      <xdr:row>98</xdr:row>
      <xdr:rowOff>47625</xdr:rowOff>
    </xdr:to>
    <xdr:pic>
      <xdr:nvPicPr>
        <xdr:cNvPr id="47" name="Picture 47" descr="$5"/>
        <xdr:cNvPicPr preferRelativeResize="1">
          <a:picLocks noChangeAspect="1"/>
        </xdr:cNvPicPr>
      </xdr:nvPicPr>
      <xdr:blipFill>
        <a:blip r:embed="rId7"/>
        <a:stretch>
          <a:fillRect/>
        </a:stretch>
      </xdr:blipFill>
      <xdr:spPr>
        <a:xfrm>
          <a:off x="5305425" y="16221075"/>
          <a:ext cx="1190625" cy="495300"/>
        </a:xfrm>
        <a:prstGeom prst="rect">
          <a:avLst/>
        </a:prstGeom>
        <a:noFill/>
        <a:ln w="9525" cmpd="sng">
          <a:noFill/>
        </a:ln>
      </xdr:spPr>
    </xdr:pic>
    <xdr:clientData/>
  </xdr:twoCellAnchor>
  <xdr:twoCellAnchor editAs="oneCell">
    <xdr:from>
      <xdr:col>6</xdr:col>
      <xdr:colOff>114300</xdr:colOff>
      <xdr:row>104</xdr:row>
      <xdr:rowOff>171450</xdr:rowOff>
    </xdr:from>
    <xdr:to>
      <xdr:col>6</xdr:col>
      <xdr:colOff>390525</xdr:colOff>
      <xdr:row>106</xdr:row>
      <xdr:rowOff>95250</xdr:rowOff>
    </xdr:to>
    <xdr:pic>
      <xdr:nvPicPr>
        <xdr:cNvPr id="48" name="Picture 48" descr="$0.01"/>
        <xdr:cNvPicPr preferRelativeResize="1">
          <a:picLocks noChangeAspect="1"/>
        </xdr:cNvPicPr>
      </xdr:nvPicPr>
      <xdr:blipFill>
        <a:blip r:embed="rId1"/>
        <a:stretch>
          <a:fillRect/>
        </a:stretch>
      </xdr:blipFill>
      <xdr:spPr>
        <a:xfrm>
          <a:off x="5343525" y="17849850"/>
          <a:ext cx="276225" cy="276225"/>
        </a:xfrm>
        <a:prstGeom prst="rect">
          <a:avLst/>
        </a:prstGeom>
        <a:noFill/>
        <a:ln w="9525" cmpd="sng">
          <a:noFill/>
        </a:ln>
      </xdr:spPr>
    </xdr:pic>
    <xdr:clientData/>
  </xdr:twoCellAnchor>
  <xdr:twoCellAnchor editAs="oneCell">
    <xdr:from>
      <xdr:col>6</xdr:col>
      <xdr:colOff>371475</xdr:colOff>
      <xdr:row>104</xdr:row>
      <xdr:rowOff>180975</xdr:rowOff>
    </xdr:from>
    <xdr:to>
      <xdr:col>7</xdr:col>
      <xdr:colOff>38100</xdr:colOff>
      <xdr:row>106</xdr:row>
      <xdr:rowOff>104775</xdr:rowOff>
    </xdr:to>
    <xdr:pic>
      <xdr:nvPicPr>
        <xdr:cNvPr id="49" name="Picture 49" descr="$0.01"/>
        <xdr:cNvPicPr preferRelativeResize="1">
          <a:picLocks noChangeAspect="1"/>
        </xdr:cNvPicPr>
      </xdr:nvPicPr>
      <xdr:blipFill>
        <a:blip r:embed="rId1"/>
        <a:stretch>
          <a:fillRect/>
        </a:stretch>
      </xdr:blipFill>
      <xdr:spPr>
        <a:xfrm>
          <a:off x="5600700" y="17859375"/>
          <a:ext cx="276225" cy="276225"/>
        </a:xfrm>
        <a:prstGeom prst="rect">
          <a:avLst/>
        </a:prstGeom>
        <a:noFill/>
        <a:ln w="9525" cmpd="sng">
          <a:noFill/>
        </a:ln>
      </xdr:spPr>
    </xdr:pic>
    <xdr:clientData/>
  </xdr:twoCellAnchor>
  <xdr:twoCellAnchor editAs="oneCell">
    <xdr:from>
      <xdr:col>7</xdr:col>
      <xdr:colOff>66675</xdr:colOff>
      <xdr:row>104</xdr:row>
      <xdr:rowOff>180975</xdr:rowOff>
    </xdr:from>
    <xdr:to>
      <xdr:col>7</xdr:col>
      <xdr:colOff>342900</xdr:colOff>
      <xdr:row>106</xdr:row>
      <xdr:rowOff>104775</xdr:rowOff>
    </xdr:to>
    <xdr:pic>
      <xdr:nvPicPr>
        <xdr:cNvPr id="50" name="Picture 50" descr="$0.01"/>
        <xdr:cNvPicPr preferRelativeResize="1">
          <a:picLocks noChangeAspect="1"/>
        </xdr:cNvPicPr>
      </xdr:nvPicPr>
      <xdr:blipFill>
        <a:blip r:embed="rId1"/>
        <a:stretch>
          <a:fillRect/>
        </a:stretch>
      </xdr:blipFill>
      <xdr:spPr>
        <a:xfrm>
          <a:off x="5905500" y="17859375"/>
          <a:ext cx="276225" cy="276225"/>
        </a:xfrm>
        <a:prstGeom prst="rect">
          <a:avLst/>
        </a:prstGeom>
        <a:noFill/>
        <a:ln w="9525" cmpd="sng">
          <a:noFill/>
        </a:ln>
      </xdr:spPr>
    </xdr:pic>
    <xdr:clientData/>
  </xdr:twoCellAnchor>
  <xdr:twoCellAnchor editAs="oneCell">
    <xdr:from>
      <xdr:col>6</xdr:col>
      <xdr:colOff>142875</xdr:colOff>
      <xdr:row>106</xdr:row>
      <xdr:rowOff>95250</xdr:rowOff>
    </xdr:from>
    <xdr:to>
      <xdr:col>6</xdr:col>
      <xdr:colOff>561975</xdr:colOff>
      <xdr:row>108</xdr:row>
      <xdr:rowOff>114300</xdr:rowOff>
    </xdr:to>
    <xdr:pic>
      <xdr:nvPicPr>
        <xdr:cNvPr id="51" name="Picture 51" descr="$0.10"/>
        <xdr:cNvPicPr preferRelativeResize="1">
          <a:picLocks noChangeAspect="1"/>
        </xdr:cNvPicPr>
      </xdr:nvPicPr>
      <xdr:blipFill>
        <a:blip r:embed="rId3"/>
        <a:srcRect t="18182"/>
        <a:stretch>
          <a:fillRect/>
        </a:stretch>
      </xdr:blipFill>
      <xdr:spPr>
        <a:xfrm>
          <a:off x="5372100" y="18126075"/>
          <a:ext cx="419100" cy="342900"/>
        </a:xfrm>
        <a:prstGeom prst="rect">
          <a:avLst/>
        </a:prstGeom>
        <a:noFill/>
        <a:ln w="9525" cmpd="sng">
          <a:noFill/>
        </a:ln>
      </xdr:spPr>
    </xdr:pic>
    <xdr:clientData/>
  </xdr:twoCellAnchor>
  <xdr:twoCellAnchor editAs="oneCell">
    <xdr:from>
      <xdr:col>6</xdr:col>
      <xdr:colOff>104775</xdr:colOff>
      <xdr:row>118</xdr:row>
      <xdr:rowOff>114300</xdr:rowOff>
    </xdr:from>
    <xdr:to>
      <xdr:col>6</xdr:col>
      <xdr:colOff>381000</xdr:colOff>
      <xdr:row>120</xdr:row>
      <xdr:rowOff>38100</xdr:rowOff>
    </xdr:to>
    <xdr:pic>
      <xdr:nvPicPr>
        <xdr:cNvPr id="52" name="Picture 52" descr="$0.01"/>
        <xdr:cNvPicPr preferRelativeResize="1">
          <a:picLocks noChangeAspect="1"/>
        </xdr:cNvPicPr>
      </xdr:nvPicPr>
      <xdr:blipFill>
        <a:blip r:embed="rId1"/>
        <a:stretch>
          <a:fillRect/>
        </a:stretch>
      </xdr:blipFill>
      <xdr:spPr>
        <a:xfrm>
          <a:off x="5334000" y="20126325"/>
          <a:ext cx="276225" cy="276225"/>
        </a:xfrm>
        <a:prstGeom prst="rect">
          <a:avLst/>
        </a:prstGeom>
        <a:noFill/>
        <a:ln w="9525" cmpd="sng">
          <a:noFill/>
        </a:ln>
      </xdr:spPr>
    </xdr:pic>
    <xdr:clientData/>
  </xdr:twoCellAnchor>
  <xdr:twoCellAnchor editAs="oneCell">
    <xdr:from>
      <xdr:col>6</xdr:col>
      <xdr:colOff>19050</xdr:colOff>
      <xdr:row>121</xdr:row>
      <xdr:rowOff>104775</xdr:rowOff>
    </xdr:from>
    <xdr:to>
      <xdr:col>7</xdr:col>
      <xdr:colOff>600075</xdr:colOff>
      <xdr:row>124</xdr:row>
      <xdr:rowOff>114300</xdr:rowOff>
    </xdr:to>
    <xdr:pic>
      <xdr:nvPicPr>
        <xdr:cNvPr id="53" name="Picture 53" descr="$5"/>
        <xdr:cNvPicPr preferRelativeResize="1">
          <a:picLocks noChangeAspect="1"/>
        </xdr:cNvPicPr>
      </xdr:nvPicPr>
      <xdr:blipFill>
        <a:blip r:embed="rId7"/>
        <a:stretch>
          <a:fillRect/>
        </a:stretch>
      </xdr:blipFill>
      <xdr:spPr>
        <a:xfrm>
          <a:off x="5248275" y="20631150"/>
          <a:ext cx="1190625" cy="495300"/>
        </a:xfrm>
        <a:prstGeom prst="rect">
          <a:avLst/>
        </a:prstGeom>
        <a:noFill/>
        <a:ln w="9525" cmpd="sng">
          <a:noFill/>
        </a:ln>
      </xdr:spPr>
    </xdr:pic>
    <xdr:clientData/>
  </xdr:twoCellAnchor>
  <xdr:twoCellAnchor editAs="oneCell">
    <xdr:from>
      <xdr:col>6</xdr:col>
      <xdr:colOff>38100</xdr:colOff>
      <xdr:row>132</xdr:row>
      <xdr:rowOff>95250</xdr:rowOff>
    </xdr:from>
    <xdr:to>
      <xdr:col>6</xdr:col>
      <xdr:colOff>314325</xdr:colOff>
      <xdr:row>134</xdr:row>
      <xdr:rowOff>19050</xdr:rowOff>
    </xdr:to>
    <xdr:pic>
      <xdr:nvPicPr>
        <xdr:cNvPr id="54" name="Picture 54" descr="$0.01"/>
        <xdr:cNvPicPr preferRelativeResize="1">
          <a:picLocks noChangeAspect="1"/>
        </xdr:cNvPicPr>
      </xdr:nvPicPr>
      <xdr:blipFill>
        <a:blip r:embed="rId1"/>
        <a:stretch>
          <a:fillRect/>
        </a:stretch>
      </xdr:blipFill>
      <xdr:spPr>
        <a:xfrm>
          <a:off x="5267325" y="22440900"/>
          <a:ext cx="276225" cy="276225"/>
        </a:xfrm>
        <a:prstGeom prst="rect">
          <a:avLst/>
        </a:prstGeom>
        <a:noFill/>
        <a:ln w="9525" cmpd="sng">
          <a:noFill/>
        </a:ln>
      </xdr:spPr>
    </xdr:pic>
    <xdr:clientData/>
  </xdr:twoCellAnchor>
  <xdr:twoCellAnchor editAs="oneCell">
    <xdr:from>
      <xdr:col>6</xdr:col>
      <xdr:colOff>371475</xdr:colOff>
      <xdr:row>132</xdr:row>
      <xdr:rowOff>104775</xdr:rowOff>
    </xdr:from>
    <xdr:to>
      <xdr:col>7</xdr:col>
      <xdr:colOff>38100</xdr:colOff>
      <xdr:row>134</xdr:row>
      <xdr:rowOff>28575</xdr:rowOff>
    </xdr:to>
    <xdr:pic>
      <xdr:nvPicPr>
        <xdr:cNvPr id="55" name="Picture 55" descr="$0.01"/>
        <xdr:cNvPicPr preferRelativeResize="1">
          <a:picLocks noChangeAspect="1"/>
        </xdr:cNvPicPr>
      </xdr:nvPicPr>
      <xdr:blipFill>
        <a:blip r:embed="rId1"/>
        <a:stretch>
          <a:fillRect/>
        </a:stretch>
      </xdr:blipFill>
      <xdr:spPr>
        <a:xfrm>
          <a:off x="5600700" y="22450425"/>
          <a:ext cx="276225" cy="276225"/>
        </a:xfrm>
        <a:prstGeom prst="rect">
          <a:avLst/>
        </a:prstGeom>
        <a:noFill/>
        <a:ln w="9525" cmpd="sng">
          <a:noFill/>
        </a:ln>
      </xdr:spPr>
    </xdr:pic>
    <xdr:clientData/>
  </xdr:twoCellAnchor>
  <xdr:twoCellAnchor editAs="oneCell">
    <xdr:from>
      <xdr:col>7</xdr:col>
      <xdr:colOff>47625</xdr:colOff>
      <xdr:row>132</xdr:row>
      <xdr:rowOff>104775</xdr:rowOff>
    </xdr:from>
    <xdr:to>
      <xdr:col>7</xdr:col>
      <xdr:colOff>323850</xdr:colOff>
      <xdr:row>134</xdr:row>
      <xdr:rowOff>28575</xdr:rowOff>
    </xdr:to>
    <xdr:pic>
      <xdr:nvPicPr>
        <xdr:cNvPr id="56" name="Picture 56" descr="$0.01"/>
        <xdr:cNvPicPr preferRelativeResize="1">
          <a:picLocks noChangeAspect="1"/>
        </xdr:cNvPicPr>
      </xdr:nvPicPr>
      <xdr:blipFill>
        <a:blip r:embed="rId1"/>
        <a:stretch>
          <a:fillRect/>
        </a:stretch>
      </xdr:blipFill>
      <xdr:spPr>
        <a:xfrm>
          <a:off x="5886450" y="22450425"/>
          <a:ext cx="276225" cy="276225"/>
        </a:xfrm>
        <a:prstGeom prst="rect">
          <a:avLst/>
        </a:prstGeom>
        <a:noFill/>
        <a:ln w="9525" cmpd="sng">
          <a:noFill/>
        </a:ln>
      </xdr:spPr>
    </xdr:pic>
    <xdr:clientData/>
  </xdr:twoCellAnchor>
  <xdr:twoCellAnchor editAs="oneCell">
    <xdr:from>
      <xdr:col>7</xdr:col>
      <xdr:colOff>323850</xdr:colOff>
      <xdr:row>132</xdr:row>
      <xdr:rowOff>123825</xdr:rowOff>
    </xdr:from>
    <xdr:to>
      <xdr:col>7</xdr:col>
      <xdr:colOff>600075</xdr:colOff>
      <xdr:row>134</xdr:row>
      <xdr:rowOff>47625</xdr:rowOff>
    </xdr:to>
    <xdr:pic>
      <xdr:nvPicPr>
        <xdr:cNvPr id="57" name="Picture 57" descr="$0.01"/>
        <xdr:cNvPicPr preferRelativeResize="1">
          <a:picLocks noChangeAspect="1"/>
        </xdr:cNvPicPr>
      </xdr:nvPicPr>
      <xdr:blipFill>
        <a:blip r:embed="rId1"/>
        <a:stretch>
          <a:fillRect/>
        </a:stretch>
      </xdr:blipFill>
      <xdr:spPr>
        <a:xfrm>
          <a:off x="6162675" y="22469475"/>
          <a:ext cx="276225" cy="276225"/>
        </a:xfrm>
        <a:prstGeom prst="rect">
          <a:avLst/>
        </a:prstGeom>
        <a:noFill/>
        <a:ln w="9525" cmpd="sng">
          <a:noFill/>
        </a:ln>
      </xdr:spPr>
    </xdr:pic>
    <xdr:clientData/>
  </xdr:twoCellAnchor>
  <xdr:twoCellAnchor editAs="oneCell">
    <xdr:from>
      <xdr:col>6</xdr:col>
      <xdr:colOff>47625</xdr:colOff>
      <xdr:row>134</xdr:row>
      <xdr:rowOff>85725</xdr:rowOff>
    </xdr:from>
    <xdr:to>
      <xdr:col>6</xdr:col>
      <xdr:colOff>466725</xdr:colOff>
      <xdr:row>136</xdr:row>
      <xdr:rowOff>104775</xdr:rowOff>
    </xdr:to>
    <xdr:pic>
      <xdr:nvPicPr>
        <xdr:cNvPr id="58" name="Picture 58" descr="$0.10"/>
        <xdr:cNvPicPr preferRelativeResize="1">
          <a:picLocks noChangeAspect="1"/>
        </xdr:cNvPicPr>
      </xdr:nvPicPr>
      <xdr:blipFill>
        <a:blip r:embed="rId3"/>
        <a:srcRect t="18182"/>
        <a:stretch>
          <a:fillRect/>
        </a:stretch>
      </xdr:blipFill>
      <xdr:spPr>
        <a:xfrm>
          <a:off x="5276850" y="22783800"/>
          <a:ext cx="419100" cy="342900"/>
        </a:xfrm>
        <a:prstGeom prst="rect">
          <a:avLst/>
        </a:prstGeom>
        <a:noFill/>
        <a:ln w="9525" cmpd="sng">
          <a:noFill/>
        </a:ln>
      </xdr:spPr>
    </xdr:pic>
    <xdr:clientData/>
  </xdr:twoCellAnchor>
  <xdr:twoCellAnchor editAs="oneCell">
    <xdr:from>
      <xdr:col>6</xdr:col>
      <xdr:colOff>409575</xdr:colOff>
      <xdr:row>134</xdr:row>
      <xdr:rowOff>95250</xdr:rowOff>
    </xdr:from>
    <xdr:to>
      <xdr:col>7</xdr:col>
      <xdr:colOff>219075</xdr:colOff>
      <xdr:row>136</xdr:row>
      <xdr:rowOff>114300</xdr:rowOff>
    </xdr:to>
    <xdr:pic>
      <xdr:nvPicPr>
        <xdr:cNvPr id="59" name="Picture 59" descr="$0.10"/>
        <xdr:cNvPicPr preferRelativeResize="1">
          <a:picLocks noChangeAspect="1"/>
        </xdr:cNvPicPr>
      </xdr:nvPicPr>
      <xdr:blipFill>
        <a:blip r:embed="rId3"/>
        <a:srcRect t="18182"/>
        <a:stretch>
          <a:fillRect/>
        </a:stretch>
      </xdr:blipFill>
      <xdr:spPr>
        <a:xfrm>
          <a:off x="5638800" y="22793325"/>
          <a:ext cx="419100" cy="342900"/>
        </a:xfrm>
        <a:prstGeom prst="rect">
          <a:avLst/>
        </a:prstGeom>
        <a:noFill/>
        <a:ln w="9525" cmpd="sng">
          <a:noFill/>
        </a:ln>
      </xdr:spPr>
    </xdr:pic>
    <xdr:clientData/>
  </xdr:twoCellAnchor>
  <xdr:twoCellAnchor editAs="oneCell">
    <xdr:from>
      <xdr:col>6</xdr:col>
      <xdr:colOff>38100</xdr:colOff>
      <xdr:row>137</xdr:row>
      <xdr:rowOff>123825</xdr:rowOff>
    </xdr:from>
    <xdr:to>
      <xdr:col>7</xdr:col>
      <xdr:colOff>428625</xdr:colOff>
      <xdr:row>140</xdr:row>
      <xdr:rowOff>47625</xdr:rowOff>
    </xdr:to>
    <xdr:pic>
      <xdr:nvPicPr>
        <xdr:cNvPr id="60" name="Picture 60" descr="$10"/>
        <xdr:cNvPicPr preferRelativeResize="1">
          <a:picLocks noChangeAspect="1"/>
        </xdr:cNvPicPr>
      </xdr:nvPicPr>
      <xdr:blipFill>
        <a:blip r:embed="rId5"/>
        <a:stretch>
          <a:fillRect/>
        </a:stretch>
      </xdr:blipFill>
      <xdr:spPr>
        <a:xfrm>
          <a:off x="5267325" y="23307675"/>
          <a:ext cx="1000125" cy="409575"/>
        </a:xfrm>
        <a:prstGeom prst="rect">
          <a:avLst/>
        </a:prstGeom>
        <a:noFill/>
        <a:ln w="9525" cmpd="sng">
          <a:noFill/>
        </a:ln>
      </xdr:spPr>
    </xdr:pic>
    <xdr:clientData/>
  </xdr:twoCellAnchor>
  <xdr:twoCellAnchor editAs="oneCell">
    <xdr:from>
      <xdr:col>5</xdr:col>
      <xdr:colOff>695325</xdr:colOff>
      <xdr:row>140</xdr:row>
      <xdr:rowOff>85725</xdr:rowOff>
    </xdr:from>
    <xdr:to>
      <xdr:col>7</xdr:col>
      <xdr:colOff>590550</xdr:colOff>
      <xdr:row>143</xdr:row>
      <xdr:rowOff>114300</xdr:rowOff>
    </xdr:to>
    <xdr:pic>
      <xdr:nvPicPr>
        <xdr:cNvPr id="61" name="Picture 61" descr="$20"/>
        <xdr:cNvPicPr preferRelativeResize="1">
          <a:picLocks noChangeAspect="1"/>
        </xdr:cNvPicPr>
      </xdr:nvPicPr>
      <xdr:blipFill>
        <a:blip r:embed="rId6"/>
        <a:stretch>
          <a:fillRect/>
        </a:stretch>
      </xdr:blipFill>
      <xdr:spPr>
        <a:xfrm>
          <a:off x="5191125" y="23755350"/>
          <a:ext cx="1238250" cy="514350"/>
        </a:xfrm>
        <a:prstGeom prst="rect">
          <a:avLst/>
        </a:prstGeom>
        <a:noFill/>
        <a:ln w="9525" cmpd="sng">
          <a:noFill/>
        </a:ln>
      </xdr:spPr>
    </xdr:pic>
    <xdr:clientData/>
  </xdr:twoCellAnchor>
  <xdr:twoCellAnchor editAs="oneCell">
    <xdr:from>
      <xdr:col>7</xdr:col>
      <xdr:colOff>542925</xdr:colOff>
      <xdr:row>140</xdr:row>
      <xdr:rowOff>85725</xdr:rowOff>
    </xdr:from>
    <xdr:to>
      <xdr:col>9</xdr:col>
      <xdr:colOff>561975</xdr:colOff>
      <xdr:row>143</xdr:row>
      <xdr:rowOff>114300</xdr:rowOff>
    </xdr:to>
    <xdr:pic>
      <xdr:nvPicPr>
        <xdr:cNvPr id="62" name="Picture 62" descr="$20"/>
        <xdr:cNvPicPr preferRelativeResize="1">
          <a:picLocks noChangeAspect="1"/>
        </xdr:cNvPicPr>
      </xdr:nvPicPr>
      <xdr:blipFill>
        <a:blip r:embed="rId6"/>
        <a:stretch>
          <a:fillRect/>
        </a:stretch>
      </xdr:blipFill>
      <xdr:spPr>
        <a:xfrm>
          <a:off x="6381750" y="23755350"/>
          <a:ext cx="1238250" cy="514350"/>
        </a:xfrm>
        <a:prstGeom prst="rect">
          <a:avLst/>
        </a:prstGeom>
        <a:noFill/>
        <a:ln w="9525" cmpd="sng">
          <a:noFill/>
        </a:ln>
      </xdr:spPr>
    </xdr:pic>
    <xdr:clientData/>
  </xdr:twoCellAnchor>
  <xdr:twoCellAnchor editAs="oneCell">
    <xdr:from>
      <xdr:col>9</xdr:col>
      <xdr:colOff>571500</xdr:colOff>
      <xdr:row>140</xdr:row>
      <xdr:rowOff>104775</xdr:rowOff>
    </xdr:from>
    <xdr:to>
      <xdr:col>11</xdr:col>
      <xdr:colOff>590550</xdr:colOff>
      <xdr:row>143</xdr:row>
      <xdr:rowOff>133350</xdr:rowOff>
    </xdr:to>
    <xdr:pic>
      <xdr:nvPicPr>
        <xdr:cNvPr id="63" name="Picture 63" descr="$20"/>
        <xdr:cNvPicPr preferRelativeResize="1">
          <a:picLocks noChangeAspect="1"/>
        </xdr:cNvPicPr>
      </xdr:nvPicPr>
      <xdr:blipFill>
        <a:blip r:embed="rId6"/>
        <a:stretch>
          <a:fillRect/>
        </a:stretch>
      </xdr:blipFill>
      <xdr:spPr>
        <a:xfrm>
          <a:off x="7629525" y="23774400"/>
          <a:ext cx="12382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7</xdr:row>
      <xdr:rowOff>133350</xdr:rowOff>
    </xdr:from>
    <xdr:to>
      <xdr:col>4</xdr:col>
      <xdr:colOff>438150</xdr:colOff>
      <xdr:row>13</xdr:row>
      <xdr:rowOff>0</xdr:rowOff>
    </xdr:to>
    <xdr:sp>
      <xdr:nvSpPr>
        <xdr:cNvPr id="1" name="Line 1"/>
        <xdr:cNvSpPr>
          <a:spLocks/>
        </xdr:cNvSpPr>
      </xdr:nvSpPr>
      <xdr:spPr>
        <a:xfrm flipH="1">
          <a:off x="2381250" y="1714500"/>
          <a:ext cx="495300" cy="1285875"/>
        </a:xfrm>
        <a:prstGeom prst="line">
          <a:avLst/>
        </a:prstGeom>
        <a:noFill/>
        <a:ln w="142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A1:I16"/>
  <sheetViews>
    <sheetView tabSelected="1" zoomScalePageLayoutView="0" workbookViewId="0" topLeftCell="A1">
      <selection activeCell="B1" sqref="B1:D1"/>
    </sheetView>
  </sheetViews>
  <sheetFormatPr defaultColWidth="9.140625" defaultRowHeight="12.75"/>
  <cols>
    <col min="2" max="2" width="13.7109375" style="0" customWidth="1"/>
    <col min="3" max="3" width="14.57421875" style="0" customWidth="1"/>
  </cols>
  <sheetData>
    <row r="1" spans="1:6" s="11" customFormat="1" ht="18">
      <c r="A1" s="11" t="s">
        <v>0</v>
      </c>
      <c r="B1" s="204" t="s">
        <v>142</v>
      </c>
      <c r="C1" s="204"/>
      <c r="D1" s="204"/>
      <c r="E1" s="11" t="s">
        <v>1</v>
      </c>
      <c r="F1" s="193"/>
    </row>
    <row r="2" spans="1:9" ht="93" customHeight="1">
      <c r="A2" s="207" t="s">
        <v>138</v>
      </c>
      <c r="B2" s="207"/>
      <c r="C2" s="207"/>
      <c r="D2" s="207"/>
      <c r="E2" s="207"/>
      <c r="F2" s="207"/>
      <c r="G2" s="207"/>
      <c r="H2" s="207"/>
      <c r="I2" s="207"/>
    </row>
    <row r="3" spans="1:9" ht="15">
      <c r="A3" s="171"/>
      <c r="B3" s="171"/>
      <c r="C3" s="171"/>
      <c r="D3" s="171"/>
      <c r="E3" s="171"/>
      <c r="F3" s="171"/>
      <c r="G3" s="171"/>
      <c r="H3" s="171"/>
      <c r="I3" s="171"/>
    </row>
    <row r="4" spans="1:7" ht="18">
      <c r="A4" s="205" t="s">
        <v>3</v>
      </c>
      <c r="B4" s="205"/>
      <c r="C4" s="205"/>
      <c r="D4" s="205"/>
      <c r="E4" s="205"/>
      <c r="F4" s="205"/>
      <c r="G4" s="205"/>
    </row>
    <row r="5" spans="1:3" s="1" customFormat="1" ht="15">
      <c r="A5" s="206" t="s">
        <v>140</v>
      </c>
      <c r="B5" s="206"/>
      <c r="C5" s="1">
        <f>'Count 1'!E1</f>
        <v>0</v>
      </c>
    </row>
    <row r="6" spans="1:3" s="1" customFormat="1" ht="15">
      <c r="A6" s="206" t="s">
        <v>141</v>
      </c>
      <c r="B6" s="206"/>
      <c r="C6" s="1">
        <f>'Count 2'!F1</f>
        <v>0</v>
      </c>
    </row>
    <row r="7" spans="1:3" s="1" customFormat="1" ht="15">
      <c r="A7" s="202" t="s">
        <v>70</v>
      </c>
      <c r="B7" s="202"/>
      <c r="C7" s="1">
        <f>'Cashier 1'!G1</f>
        <v>0</v>
      </c>
    </row>
    <row r="8" spans="1:3" s="1" customFormat="1" ht="15">
      <c r="A8" s="202" t="s">
        <v>80</v>
      </c>
      <c r="B8" s="202"/>
      <c r="C8" s="1">
        <f>'Cashier 2'!H1</f>
        <v>0</v>
      </c>
    </row>
    <row r="9" spans="1:3" s="1" customFormat="1" ht="15">
      <c r="A9" s="141" t="s">
        <v>124</v>
      </c>
      <c r="B9" s="141"/>
      <c r="C9" s="1">
        <f>SalesTax!F1</f>
        <v>0</v>
      </c>
    </row>
    <row r="10" spans="1:3" s="1" customFormat="1" ht="15">
      <c r="A10" s="202" t="s">
        <v>106</v>
      </c>
      <c r="B10" s="202"/>
      <c r="C10" s="1">
        <f>'Cashier 3'!H1</f>
        <v>0</v>
      </c>
    </row>
    <row r="11" spans="1:3" s="1" customFormat="1" ht="15">
      <c r="A11" s="202" t="s">
        <v>107</v>
      </c>
      <c r="B11" s="202"/>
      <c r="C11" s="1">
        <f>'Cashier 4'!F1</f>
        <v>0</v>
      </c>
    </row>
    <row r="12" spans="1:3" s="1" customFormat="1" ht="12" customHeight="1">
      <c r="A12" s="19" t="s">
        <v>70</v>
      </c>
      <c r="B12" s="19"/>
      <c r="C12" s="19"/>
    </row>
    <row r="13" spans="1:3" s="1" customFormat="1" ht="15">
      <c r="A13" s="203" t="s">
        <v>34</v>
      </c>
      <c r="B13" s="203"/>
      <c r="C13" s="1">
        <f>SUM(C5:C12)</f>
        <v>0</v>
      </c>
    </row>
    <row r="15" ht="12.75">
      <c r="A15" s="178"/>
    </row>
    <row r="16" ht="12.75">
      <c r="A16" s="179"/>
    </row>
  </sheetData>
  <sheetProtection sheet="1" objects="1" scenarios="1" selectLockedCells="1"/>
  <mergeCells count="10">
    <mergeCell ref="A11:B11"/>
    <mergeCell ref="A13:B13"/>
    <mergeCell ref="A7:B7"/>
    <mergeCell ref="A8:B8"/>
    <mergeCell ref="A10:B10"/>
    <mergeCell ref="B1:D1"/>
    <mergeCell ref="A4:G4"/>
    <mergeCell ref="A5:B5"/>
    <mergeCell ref="A6:B6"/>
    <mergeCell ref="A2:I2"/>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G88"/>
  <sheetViews>
    <sheetView zoomScalePageLayoutView="0" workbookViewId="0" topLeftCell="A1">
      <selection activeCell="B9" sqref="B9"/>
    </sheetView>
  </sheetViews>
  <sheetFormatPr defaultColWidth="9.140625" defaultRowHeight="28.5" customHeight="1"/>
  <cols>
    <col min="1" max="1" width="39.7109375" style="0" bestFit="1" customWidth="1"/>
    <col min="2" max="2" width="10.7109375" style="0" customWidth="1"/>
    <col min="4" max="4" width="15.140625" style="4" bestFit="1" customWidth="1"/>
  </cols>
  <sheetData>
    <row r="1" spans="1:7" ht="18" customHeight="1">
      <c r="A1" s="208" t="str">
        <f>Scores!B1</f>
        <v>Your Name Here!</v>
      </c>
      <c r="B1" s="208"/>
      <c r="C1" s="208"/>
      <c r="D1" s="180" t="s">
        <v>2</v>
      </c>
      <c r="E1" s="181">
        <f>COUNTIF(A11:A87,"OK")</f>
        <v>0</v>
      </c>
      <c r="F1" s="182" t="s">
        <v>136</v>
      </c>
      <c r="G1" s="182">
        <f>Scores!C13</f>
        <v>0</v>
      </c>
    </row>
    <row r="2" spans="1:7" ht="28.5" customHeight="1">
      <c r="A2" s="209" t="s">
        <v>125</v>
      </c>
      <c r="B2" s="209"/>
      <c r="C2" s="209"/>
      <c r="D2" s="209"/>
      <c r="E2" s="209"/>
      <c r="F2" s="29"/>
      <c r="G2" s="29"/>
    </row>
    <row r="3" spans="1:5" s="21" customFormat="1" ht="28.5" customHeight="1">
      <c r="A3" s="21" t="s">
        <v>35</v>
      </c>
      <c r="B3" s="22"/>
      <c r="D3" s="35"/>
      <c r="E3" s="23"/>
    </row>
    <row r="4" spans="2:5" ht="28.5" customHeight="1">
      <c r="B4" s="2"/>
      <c r="D4" s="36"/>
      <c r="E4" s="3"/>
    </row>
    <row r="5" spans="1:5" ht="28.5" customHeight="1">
      <c r="A5" s="148" t="s">
        <v>130</v>
      </c>
      <c r="B5" s="2"/>
      <c r="D5" s="36"/>
      <c r="E5" s="3"/>
    </row>
    <row r="6" spans="1:5" ht="28.5" customHeight="1">
      <c r="A6" s="4" t="s">
        <v>4</v>
      </c>
      <c r="B6" s="33">
        <v>0.46</v>
      </c>
      <c r="C6" t="s">
        <v>5</v>
      </c>
      <c r="D6" s="37">
        <v>1</v>
      </c>
      <c r="E6" s="3"/>
    </row>
    <row r="7" spans="1:6" ht="28.5" customHeight="1">
      <c r="A7" s="24" t="s">
        <v>37</v>
      </c>
      <c r="B7" s="28">
        <f>D6-B6</f>
        <v>0.54</v>
      </c>
      <c r="C7" s="29" t="s">
        <v>38</v>
      </c>
      <c r="D7" s="38"/>
      <c r="E7" s="18"/>
      <c r="F7" s="31"/>
    </row>
    <row r="8" spans="1:6" ht="28.5" customHeight="1">
      <c r="A8" s="27"/>
      <c r="B8" s="25"/>
      <c r="D8" s="36"/>
      <c r="E8" s="3"/>
      <c r="F8" s="26"/>
    </row>
    <row r="9" spans="1:5" ht="28.5" customHeight="1">
      <c r="A9" s="4" t="s">
        <v>6</v>
      </c>
      <c r="B9" s="9"/>
      <c r="C9" t="s">
        <v>7</v>
      </c>
      <c r="D9" s="34" t="s">
        <v>127</v>
      </c>
      <c r="E9" s="10"/>
    </row>
    <row r="10" spans="2:5" ht="28.5" customHeight="1">
      <c r="B10" s="5"/>
      <c r="C10" t="s">
        <v>8</v>
      </c>
      <c r="D10" s="34" t="s">
        <v>126</v>
      </c>
      <c r="E10" s="10"/>
    </row>
    <row r="11" spans="1:5" ht="28.5" customHeight="1">
      <c r="A11" t="str">
        <f>IF(AND(B10=2,E10=1),"OK","Keep Trying")</f>
        <v>Keep Trying</v>
      </c>
      <c r="B11" s="2"/>
      <c r="D11" s="36"/>
      <c r="E11" s="3"/>
    </row>
    <row r="12" spans="1:5" ht="28.5" customHeight="1">
      <c r="A12" s="6"/>
      <c r="B12" s="7"/>
      <c r="C12" s="6"/>
      <c r="D12" s="39"/>
      <c r="E12" s="8"/>
    </row>
    <row r="13" spans="1:5" ht="28.5" customHeight="1">
      <c r="A13" s="148" t="s">
        <v>50</v>
      </c>
      <c r="B13" s="2"/>
      <c r="D13" s="36"/>
      <c r="E13" s="3"/>
    </row>
    <row r="14" spans="1:5" ht="28.5" customHeight="1">
      <c r="A14" s="4" t="s">
        <v>4</v>
      </c>
      <c r="B14" s="33">
        <v>0.29</v>
      </c>
      <c r="C14" t="s">
        <v>5</v>
      </c>
      <c r="D14" s="37">
        <v>1</v>
      </c>
      <c r="E14" s="3"/>
    </row>
    <row r="15" spans="1:5" ht="28.5" customHeight="1">
      <c r="A15" s="24" t="s">
        <v>37</v>
      </c>
      <c r="B15" s="28">
        <f>D14-B14</f>
        <v>0.71</v>
      </c>
      <c r="C15" s="29" t="s">
        <v>38</v>
      </c>
      <c r="D15" s="36"/>
      <c r="E15" s="3"/>
    </row>
    <row r="16" spans="1:5" s="17" customFormat="1" ht="28.5" customHeight="1">
      <c r="A16" s="27"/>
      <c r="B16" s="32"/>
      <c r="D16" s="38"/>
      <c r="E16" s="18"/>
    </row>
    <row r="17" spans="1:5" ht="28.5" customHeight="1">
      <c r="A17" s="4" t="s">
        <v>6</v>
      </c>
      <c r="B17" s="9"/>
      <c r="C17" t="s">
        <v>7</v>
      </c>
      <c r="D17" s="34" t="s">
        <v>128</v>
      </c>
      <c r="E17" s="10"/>
    </row>
    <row r="18" spans="1:5" ht="28.5" customHeight="1">
      <c r="A18" s="4"/>
      <c r="B18" s="5"/>
      <c r="C18" t="s">
        <v>9</v>
      </c>
      <c r="D18" s="34" t="s">
        <v>129</v>
      </c>
      <c r="E18" s="10"/>
    </row>
    <row r="19" spans="2:5" ht="28.5" customHeight="1">
      <c r="B19" s="5"/>
      <c r="C19" t="s">
        <v>8</v>
      </c>
      <c r="D19" s="34" t="s">
        <v>126</v>
      </c>
      <c r="E19" s="5"/>
    </row>
    <row r="20" spans="1:5" ht="28.5" customHeight="1">
      <c r="A20" t="str">
        <f>IF(AND(B17=1,E17=0.3,B18=2,B19=2,E18=0.5,E19=1),"OK","Keep Trying")</f>
        <v>Keep Trying</v>
      </c>
      <c r="B20" s="2"/>
      <c r="D20" s="36"/>
      <c r="E20" s="3"/>
    </row>
    <row r="21" spans="1:5" ht="28.5" customHeight="1">
      <c r="A21" s="6"/>
      <c r="B21" s="6"/>
      <c r="C21" s="6"/>
      <c r="D21" s="40"/>
      <c r="E21" s="6"/>
    </row>
    <row r="22" spans="1:5" ht="28.5" customHeight="1">
      <c r="A22" s="148" t="s">
        <v>51</v>
      </c>
      <c r="B22" s="2"/>
      <c r="D22" s="36"/>
      <c r="E22" s="3"/>
    </row>
    <row r="23" spans="1:4" ht="28.5" customHeight="1">
      <c r="A23" s="4" t="s">
        <v>4</v>
      </c>
      <c r="B23" s="33">
        <v>0.85</v>
      </c>
      <c r="C23" t="s">
        <v>5</v>
      </c>
      <c r="D23" s="37">
        <v>1</v>
      </c>
    </row>
    <row r="24" spans="1:5" ht="28.5" customHeight="1">
      <c r="A24" s="24" t="s">
        <v>37</v>
      </c>
      <c r="B24" s="28">
        <f>D23-B23</f>
        <v>0.15000000000000002</v>
      </c>
      <c r="C24" s="29" t="s">
        <v>38</v>
      </c>
      <c r="D24" s="36"/>
      <c r="E24" s="3"/>
    </row>
    <row r="25" spans="1:5" s="17" customFormat="1" ht="28.5" customHeight="1">
      <c r="A25" s="27"/>
      <c r="B25" s="32"/>
      <c r="D25" s="38"/>
      <c r="E25" s="18"/>
    </row>
    <row r="26" spans="1:5" ht="28.5" customHeight="1">
      <c r="A26" s="4" t="s">
        <v>6</v>
      </c>
      <c r="B26" s="9"/>
      <c r="C26" t="s">
        <v>10</v>
      </c>
      <c r="D26" s="34" t="s">
        <v>131</v>
      </c>
      <c r="E26" s="10"/>
    </row>
    <row r="27" spans="1:5" ht="28.5" customHeight="1">
      <c r="A27" s="4"/>
      <c r="B27" s="9"/>
      <c r="C27" t="s">
        <v>9</v>
      </c>
      <c r="D27" s="34" t="s">
        <v>132</v>
      </c>
      <c r="E27" s="10"/>
    </row>
    <row r="28" spans="2:5" ht="28.5" customHeight="1">
      <c r="B28" s="194"/>
      <c r="D28" s="34"/>
      <c r="E28" s="15"/>
    </row>
    <row r="29" spans="1:5" ht="28.5" customHeight="1">
      <c r="A29" t="str">
        <f>IF(AND(B26=1,E26=0.9,B27=1,E27=1),"OK","Keep Trying")</f>
        <v>Keep Trying</v>
      </c>
      <c r="B29" s="2"/>
      <c r="D29" s="36"/>
      <c r="E29" s="3"/>
    </row>
    <row r="30" spans="1:5" ht="28.5" customHeight="1">
      <c r="A30" s="6"/>
      <c r="B30" s="6"/>
      <c r="C30" s="6"/>
      <c r="D30" s="40"/>
      <c r="E30" s="6"/>
    </row>
    <row r="31" spans="1:5" ht="28.5" customHeight="1">
      <c r="A31" s="148" t="s">
        <v>52</v>
      </c>
      <c r="B31" s="2"/>
      <c r="D31" s="36"/>
      <c r="E31" s="3"/>
    </row>
    <row r="32" spans="1:5" ht="28.5" customHeight="1">
      <c r="A32" s="4" t="s">
        <v>4</v>
      </c>
      <c r="B32" s="33">
        <v>0.98</v>
      </c>
      <c r="C32" t="s">
        <v>5</v>
      </c>
      <c r="D32" s="37">
        <v>1</v>
      </c>
      <c r="E32" s="3"/>
    </row>
    <row r="33" spans="1:5" ht="28.5" customHeight="1">
      <c r="A33" s="24" t="s">
        <v>37</v>
      </c>
      <c r="B33" s="28">
        <f>D32-B32</f>
        <v>0.020000000000000018</v>
      </c>
      <c r="C33" s="29" t="s">
        <v>38</v>
      </c>
      <c r="D33" s="36"/>
      <c r="E33" s="3"/>
    </row>
    <row r="34" spans="1:5" s="17" customFormat="1" ht="28.5" customHeight="1">
      <c r="A34" s="27"/>
      <c r="B34" s="32"/>
      <c r="D34" s="38"/>
      <c r="E34" s="18"/>
    </row>
    <row r="35" spans="1:5" ht="28.5" customHeight="1">
      <c r="A35" s="4" t="s">
        <v>6</v>
      </c>
      <c r="B35" s="5"/>
      <c r="C35" t="s">
        <v>7</v>
      </c>
      <c r="D35" s="34" t="s">
        <v>133</v>
      </c>
      <c r="E35" s="10"/>
    </row>
    <row r="36" spans="1:5" ht="28.5" customHeight="1">
      <c r="A36" t="str">
        <f>IF(AND(B35=2,E35=1),"OK","Keep Trying")</f>
        <v>Keep Trying</v>
      </c>
      <c r="B36" s="2"/>
      <c r="D36" s="36"/>
      <c r="E36" s="3"/>
    </row>
    <row r="37" spans="1:5" ht="28.5" customHeight="1">
      <c r="A37" s="6"/>
      <c r="B37" s="6"/>
      <c r="C37" s="6"/>
      <c r="D37" s="40"/>
      <c r="E37" s="6"/>
    </row>
    <row r="38" spans="1:5" ht="28.5" customHeight="1">
      <c r="A38" s="148" t="s">
        <v>53</v>
      </c>
      <c r="B38" s="2"/>
      <c r="D38" s="36"/>
      <c r="E38" s="3"/>
    </row>
    <row r="39" spans="1:4" ht="28.5" customHeight="1">
      <c r="A39" s="4" t="s">
        <v>4</v>
      </c>
      <c r="B39" s="33">
        <v>0.55</v>
      </c>
      <c r="C39" t="s">
        <v>5</v>
      </c>
      <c r="D39" s="37">
        <v>1</v>
      </c>
    </row>
    <row r="40" spans="1:5" ht="28.5" customHeight="1">
      <c r="A40" s="24" t="s">
        <v>37</v>
      </c>
      <c r="B40" s="28">
        <f>D39-B39</f>
        <v>0.44999999999999996</v>
      </c>
      <c r="C40" s="29" t="s">
        <v>38</v>
      </c>
      <c r="D40" s="36"/>
      <c r="E40" s="3"/>
    </row>
    <row r="41" spans="1:5" s="17" customFormat="1" ht="28.5" customHeight="1">
      <c r="A41" s="27"/>
      <c r="B41" s="32"/>
      <c r="D41" s="38"/>
      <c r="E41" s="18"/>
    </row>
    <row r="42" spans="1:5" ht="28.5" customHeight="1">
      <c r="A42" s="4" t="s">
        <v>6</v>
      </c>
      <c r="B42" s="5"/>
      <c r="C42" t="s">
        <v>9</v>
      </c>
      <c r="D42" s="34" t="s">
        <v>134</v>
      </c>
      <c r="E42" s="10"/>
    </row>
    <row r="43" spans="1:5" ht="28.5" customHeight="1">
      <c r="A43" s="4"/>
      <c r="B43" s="9"/>
      <c r="C43" t="s">
        <v>8</v>
      </c>
      <c r="D43" s="34" t="s">
        <v>135</v>
      </c>
      <c r="E43" s="10"/>
    </row>
    <row r="44" spans="1:5" ht="28.5" customHeight="1">
      <c r="A44" t="str">
        <f>IF(AND(B42=2,E42=0.75,B43=1,E43=1),"OK","Keep Trying")</f>
        <v>Keep Trying</v>
      </c>
      <c r="B44" s="2"/>
      <c r="D44" s="36"/>
      <c r="E44" s="3"/>
    </row>
    <row r="45" spans="1:5" ht="28.5" customHeight="1">
      <c r="A45" s="6"/>
      <c r="B45" s="6"/>
      <c r="C45" s="6"/>
      <c r="D45" s="40"/>
      <c r="E45" s="6"/>
    </row>
    <row r="46" spans="1:5" ht="28.5" customHeight="1">
      <c r="A46" s="148" t="s">
        <v>54</v>
      </c>
      <c r="B46" s="2"/>
      <c r="D46" s="36"/>
      <c r="E46" s="3"/>
    </row>
    <row r="47" spans="1:5" ht="28.5" customHeight="1">
      <c r="A47" s="4" t="s">
        <v>4</v>
      </c>
      <c r="B47" s="33">
        <v>0.67</v>
      </c>
      <c r="C47" t="s">
        <v>5</v>
      </c>
      <c r="D47" s="37">
        <v>1</v>
      </c>
      <c r="E47" s="3"/>
    </row>
    <row r="48" spans="1:5" ht="28.5" customHeight="1">
      <c r="A48" s="24" t="s">
        <v>37</v>
      </c>
      <c r="B48" s="28">
        <f>D47-B47</f>
        <v>0.32999999999999996</v>
      </c>
      <c r="C48" s="29" t="s">
        <v>38</v>
      </c>
      <c r="D48" s="36"/>
      <c r="E48" s="3"/>
    </row>
    <row r="49" spans="1:5" s="17" customFormat="1" ht="28.5" customHeight="1">
      <c r="A49" s="27"/>
      <c r="B49" s="32"/>
      <c r="D49" s="38"/>
      <c r="E49" s="18"/>
    </row>
    <row r="50" spans="1:5" ht="28.5" customHeight="1">
      <c r="A50" s="4" t="s">
        <v>6</v>
      </c>
      <c r="B50" s="5"/>
      <c r="C50" t="s">
        <v>7</v>
      </c>
      <c r="D50" s="34" t="s">
        <v>40</v>
      </c>
      <c r="E50" s="10"/>
    </row>
    <row r="51" spans="1:5" ht="28.5" customHeight="1">
      <c r="A51" s="4"/>
      <c r="B51" s="9"/>
      <c r="C51" t="s">
        <v>10</v>
      </c>
      <c r="D51" s="34" t="s">
        <v>40</v>
      </c>
      <c r="E51" s="10"/>
    </row>
    <row r="52" spans="1:5" ht="28.5" customHeight="1">
      <c r="A52" s="4"/>
      <c r="B52" s="9"/>
      <c r="C52" t="s">
        <v>8</v>
      </c>
      <c r="D52" s="34" t="s">
        <v>40</v>
      </c>
      <c r="E52" s="10"/>
    </row>
    <row r="53" spans="1:5" ht="28.5" customHeight="1">
      <c r="A53" t="str">
        <f>IF(AND(B50=3,E50=0.7,B51=1,B52=1,E51=0.75,E52=1),"OK","Keep Trying")</f>
        <v>Keep Trying</v>
      </c>
      <c r="B53" s="2"/>
      <c r="D53" s="36"/>
      <c r="E53" s="3"/>
    </row>
    <row r="54" spans="1:5" ht="28.5" customHeight="1">
      <c r="A54" s="6"/>
      <c r="B54" s="6"/>
      <c r="C54" s="6"/>
      <c r="D54" s="40"/>
      <c r="E54" s="6"/>
    </row>
    <row r="55" spans="1:5" ht="28.5" customHeight="1">
      <c r="A55" s="148" t="s">
        <v>55</v>
      </c>
      <c r="B55" s="2"/>
      <c r="D55" s="36"/>
      <c r="E55" s="3"/>
    </row>
    <row r="56" spans="1:5" ht="28.5" customHeight="1">
      <c r="A56" s="4" t="s">
        <v>4</v>
      </c>
      <c r="B56" s="33">
        <v>0.1</v>
      </c>
      <c r="C56" t="s">
        <v>5</v>
      </c>
      <c r="D56" s="37">
        <v>1</v>
      </c>
      <c r="E56" s="3"/>
    </row>
    <row r="57" spans="1:5" ht="28.5" customHeight="1">
      <c r="A57" s="24" t="s">
        <v>37</v>
      </c>
      <c r="B57" s="28">
        <f>D56-B56</f>
        <v>0.9</v>
      </c>
      <c r="C57" s="29" t="s">
        <v>38</v>
      </c>
      <c r="D57" s="36"/>
      <c r="E57" s="3"/>
    </row>
    <row r="58" spans="1:5" s="17" customFormat="1" ht="28.5" customHeight="1">
      <c r="A58" s="27"/>
      <c r="B58" s="32"/>
      <c r="D58" s="38"/>
      <c r="E58" s="18"/>
    </row>
    <row r="59" spans="1:5" ht="28.5" customHeight="1">
      <c r="A59" s="4" t="s">
        <v>6</v>
      </c>
      <c r="B59" s="9"/>
      <c r="C59" t="s">
        <v>10</v>
      </c>
      <c r="D59" s="34" t="s">
        <v>40</v>
      </c>
      <c r="E59" s="10"/>
    </row>
    <row r="60" spans="1:5" ht="28.5" customHeight="1">
      <c r="A60" s="4"/>
      <c r="B60" s="9"/>
      <c r="C60" t="s">
        <v>12</v>
      </c>
      <c r="D60" s="34" t="s">
        <v>40</v>
      </c>
      <c r="E60" s="10"/>
    </row>
    <row r="61" spans="1:5" ht="28.5" customHeight="1">
      <c r="A61" s="4"/>
      <c r="B61" s="5"/>
      <c r="C61" t="s">
        <v>8</v>
      </c>
      <c r="D61" s="34" t="s">
        <v>40</v>
      </c>
      <c r="E61" s="10"/>
    </row>
    <row r="62" spans="1:5" ht="28.5" customHeight="1">
      <c r="A62" t="str">
        <f>IF(AND(B59=1,E59=0.15,B60=1,B61=3,E60=0.25,E61=1),"OK","Keep Trying")</f>
        <v>Keep Trying</v>
      </c>
      <c r="B62" s="2"/>
      <c r="D62" s="36"/>
      <c r="E62" s="3"/>
    </row>
    <row r="63" spans="1:5" ht="28.5" customHeight="1">
      <c r="A63" s="6"/>
      <c r="B63" s="6"/>
      <c r="C63" s="6"/>
      <c r="D63" s="40"/>
      <c r="E63" s="6"/>
    </row>
    <row r="64" spans="1:5" ht="28.5" customHeight="1">
      <c r="A64" s="148" t="s">
        <v>56</v>
      </c>
      <c r="B64" s="2"/>
      <c r="D64" s="36"/>
      <c r="E64" s="3"/>
    </row>
    <row r="65" spans="1:5" ht="28.5" customHeight="1">
      <c r="A65" s="4" t="s">
        <v>4</v>
      </c>
      <c r="B65" s="33">
        <v>0.11</v>
      </c>
      <c r="C65" t="s">
        <v>5</v>
      </c>
      <c r="D65" s="37">
        <v>1</v>
      </c>
      <c r="E65" s="3"/>
    </row>
    <row r="66" spans="1:5" ht="28.5" customHeight="1">
      <c r="A66" s="24" t="s">
        <v>37</v>
      </c>
      <c r="B66" s="28">
        <f>D65-B65</f>
        <v>0.89</v>
      </c>
      <c r="C66" s="29" t="s">
        <v>38</v>
      </c>
      <c r="D66" s="36"/>
      <c r="E66" s="3"/>
    </row>
    <row r="67" spans="1:5" s="17" customFormat="1" ht="28.5" customHeight="1">
      <c r="A67" s="27"/>
      <c r="B67" s="32"/>
      <c r="D67" s="38"/>
      <c r="E67" s="18"/>
    </row>
    <row r="68" spans="1:5" ht="28.5" customHeight="1">
      <c r="A68" s="4" t="s">
        <v>6</v>
      </c>
      <c r="B68" s="9"/>
      <c r="D68" s="34" t="s">
        <v>40</v>
      </c>
      <c r="E68" s="10"/>
    </row>
    <row r="69" spans="1:5" ht="28.5" customHeight="1">
      <c r="A69" s="4"/>
      <c r="B69" s="9"/>
      <c r="C69" t="s">
        <v>12</v>
      </c>
      <c r="D69" s="34" t="s">
        <v>40</v>
      </c>
      <c r="E69" s="10"/>
    </row>
    <row r="70" spans="1:5" ht="28.5" customHeight="1">
      <c r="A70" s="4"/>
      <c r="B70" s="5"/>
      <c r="C70" t="s">
        <v>8</v>
      </c>
      <c r="D70" s="34" t="s">
        <v>40</v>
      </c>
      <c r="E70" s="10"/>
    </row>
    <row r="71" spans="1:5" ht="28.5" customHeight="1">
      <c r="A71" t="str">
        <f>IF(AND(B68=4,E68=0.15,B69=1,B70=3,E69=0.25,E70=1),"OK","Keep Trying")</f>
        <v>Keep Trying</v>
      </c>
      <c r="B71" s="2"/>
      <c r="D71" s="36"/>
      <c r="E71" s="3"/>
    </row>
    <row r="72" spans="1:5" ht="28.5" customHeight="1">
      <c r="A72" s="6"/>
      <c r="B72" s="6"/>
      <c r="C72" s="6"/>
      <c r="D72" s="40"/>
      <c r="E72" s="6"/>
    </row>
    <row r="73" spans="1:5" ht="28.5" customHeight="1">
      <c r="A73" t="s">
        <v>14</v>
      </c>
      <c r="B73" s="2"/>
      <c r="D73" s="36"/>
      <c r="E73" s="3"/>
    </row>
    <row r="74" spans="1:5" ht="28.5" customHeight="1">
      <c r="A74" s="4" t="s">
        <v>4</v>
      </c>
      <c r="B74" s="33">
        <v>0.71</v>
      </c>
      <c r="C74" t="s">
        <v>5</v>
      </c>
      <c r="D74" s="37">
        <v>1</v>
      </c>
      <c r="E74" s="3"/>
    </row>
    <row r="75" spans="1:5" ht="28.5" customHeight="1">
      <c r="A75" s="24" t="s">
        <v>37</v>
      </c>
      <c r="B75" s="28">
        <f>D74-B74</f>
        <v>0.29000000000000004</v>
      </c>
      <c r="C75" s="29" t="s">
        <v>38</v>
      </c>
      <c r="D75" s="36"/>
      <c r="E75" s="3"/>
    </row>
    <row r="76" spans="1:5" s="17" customFormat="1" ht="28.5" customHeight="1">
      <c r="A76" s="27"/>
      <c r="B76" s="32"/>
      <c r="D76" s="38"/>
      <c r="E76" s="18"/>
    </row>
    <row r="77" spans="1:5" ht="28.5" customHeight="1">
      <c r="A77" s="4" t="s">
        <v>6</v>
      </c>
      <c r="B77" s="9"/>
      <c r="C77" t="s">
        <v>7</v>
      </c>
      <c r="D77" s="34" t="s">
        <v>40</v>
      </c>
      <c r="E77" s="10"/>
    </row>
    <row r="78" spans="1:5" ht="28.5" customHeight="1">
      <c r="A78" s="4"/>
      <c r="B78" s="9"/>
      <c r="C78" t="s">
        <v>8</v>
      </c>
      <c r="D78" s="34" t="s">
        <v>40</v>
      </c>
      <c r="E78" s="10"/>
    </row>
    <row r="79" spans="1:5" ht="28.5" customHeight="1">
      <c r="A79" t="str">
        <f>IF(AND(B77=4,E77=0.75,B78=1,E78=1),"OK","Keep Trying")</f>
        <v>Keep Trying</v>
      </c>
      <c r="B79" s="2"/>
      <c r="D79" s="36"/>
      <c r="E79" s="3"/>
    </row>
    <row r="80" spans="1:5" ht="28.5" customHeight="1">
      <c r="A80" s="6"/>
      <c r="B80" s="6"/>
      <c r="C80" s="6"/>
      <c r="D80" s="40"/>
      <c r="E80" s="6"/>
    </row>
    <row r="81" spans="1:5" ht="28.5" customHeight="1">
      <c r="A81" t="s">
        <v>15</v>
      </c>
      <c r="B81" s="2"/>
      <c r="D81" s="36"/>
      <c r="E81" s="3"/>
    </row>
    <row r="82" spans="1:5" ht="28.5" customHeight="1">
      <c r="A82" s="4" t="s">
        <v>4</v>
      </c>
      <c r="B82" s="33">
        <v>0.45</v>
      </c>
      <c r="C82" t="s">
        <v>5</v>
      </c>
      <c r="D82" s="37">
        <v>1</v>
      </c>
      <c r="E82" s="3"/>
    </row>
    <row r="83" spans="1:5" ht="28.5" customHeight="1">
      <c r="A83" s="24" t="s">
        <v>37</v>
      </c>
      <c r="B83" s="28">
        <f>D82-B82</f>
        <v>0.55</v>
      </c>
      <c r="C83" s="29" t="s">
        <v>38</v>
      </c>
      <c r="D83" s="36"/>
      <c r="E83" s="3"/>
    </row>
    <row r="84" spans="1:5" s="17" customFormat="1" ht="28.5" customHeight="1">
      <c r="A84" s="27"/>
      <c r="B84" s="32"/>
      <c r="D84" s="38"/>
      <c r="E84" s="18"/>
    </row>
    <row r="85" spans="1:5" ht="28.5" customHeight="1">
      <c r="A85" s="4" t="s">
        <v>6</v>
      </c>
      <c r="B85" s="9"/>
      <c r="C85" t="s">
        <v>139</v>
      </c>
      <c r="D85" s="34" t="s">
        <v>40</v>
      </c>
      <c r="E85" s="10"/>
    </row>
    <row r="86" spans="1:5" ht="28.5" customHeight="1">
      <c r="A86" s="4"/>
      <c r="B86" s="9"/>
      <c r="C86" t="s">
        <v>8</v>
      </c>
      <c r="D86" s="34" t="s">
        <v>40</v>
      </c>
      <c r="E86" s="10"/>
    </row>
    <row r="87" spans="1:5" ht="28.5" customHeight="1">
      <c r="A87" t="str">
        <f>IF(AND(B85=1,E85=0.5,B86=2,E86=1),"OK","Keep Trying")</f>
        <v>Keep Trying</v>
      </c>
      <c r="B87" s="2"/>
      <c r="D87" s="36"/>
      <c r="E87" s="3"/>
    </row>
    <row r="88" spans="1:5" ht="28.5" customHeight="1">
      <c r="A88" s="6"/>
      <c r="B88" s="6"/>
      <c r="C88" s="6"/>
      <c r="D88" s="40"/>
      <c r="E88" s="6"/>
    </row>
  </sheetData>
  <sheetProtection sheet="1" objects="1" scenarios="1" selectLockedCells="1"/>
  <mergeCells count="2">
    <mergeCell ref="A1:C1"/>
    <mergeCell ref="A2:E2"/>
  </mergeCells>
  <conditionalFormatting sqref="A87 A79 A71 A62 A53 A44 A36 A11 A20 A29">
    <cfRule type="cellIs" priority="1" dxfId="8" operator="equal" stopIfTrue="1">
      <formula>"OK"</formula>
    </cfRule>
  </conditionalFormatting>
  <conditionalFormatting sqref="B86 B42 B10 B18:B19 B35">
    <cfRule type="cellIs" priority="2" dxfId="8" operator="equal" stopIfTrue="1">
      <formula>2</formula>
    </cfRule>
  </conditionalFormatting>
  <conditionalFormatting sqref="E86 B85 B69 B78 E70 E78 B59:B60 E61 B51:B52 E52 B43 E43 B17 B26:B27 E19 E27 E35 E10">
    <cfRule type="cellIs" priority="3" dxfId="8" operator="equal" stopIfTrue="1">
      <formula>1</formula>
    </cfRule>
  </conditionalFormatting>
  <conditionalFormatting sqref="E85 E18 E9">
    <cfRule type="cellIs" priority="4" dxfId="8" operator="equal" stopIfTrue="1">
      <formula>0.5</formula>
    </cfRule>
  </conditionalFormatting>
  <conditionalFormatting sqref="B70 B61 B50 B28">
    <cfRule type="cellIs" priority="5" dxfId="8" operator="equal" stopIfTrue="1">
      <formula>3</formula>
    </cfRule>
  </conditionalFormatting>
  <conditionalFormatting sqref="B68 B77 B9">
    <cfRule type="cellIs" priority="6" dxfId="8" operator="equal" stopIfTrue="1">
      <formula>4</formula>
    </cfRule>
  </conditionalFormatting>
  <conditionalFormatting sqref="E28">
    <cfRule type="cellIs" priority="7" dxfId="8" operator="equal" stopIfTrue="1">
      <formula>10</formula>
    </cfRule>
  </conditionalFormatting>
  <conditionalFormatting sqref="E77 E51 E42">
    <cfRule type="cellIs" priority="8" dxfId="8" operator="equal" stopIfTrue="1">
      <formula>0.75</formula>
    </cfRule>
  </conditionalFormatting>
  <conditionalFormatting sqref="E68 E59">
    <cfRule type="cellIs" priority="9" dxfId="8" operator="equal" stopIfTrue="1">
      <formula>0.15</formula>
    </cfRule>
  </conditionalFormatting>
  <conditionalFormatting sqref="E69 E60">
    <cfRule type="cellIs" priority="10" dxfId="8" operator="equal" stopIfTrue="1">
      <formula>0.25</formula>
    </cfRule>
  </conditionalFormatting>
  <conditionalFormatting sqref="E50">
    <cfRule type="cellIs" priority="11" dxfId="8" operator="equal" stopIfTrue="1">
      <formula>0.7</formula>
    </cfRule>
  </conditionalFormatting>
  <conditionalFormatting sqref="E17">
    <cfRule type="cellIs" priority="12" dxfId="8" operator="equal" stopIfTrue="1">
      <formula>0.3</formula>
    </cfRule>
  </conditionalFormatting>
  <conditionalFormatting sqref="E26">
    <cfRule type="cellIs" priority="13" dxfId="8" operator="equal" stopIfTrue="1">
      <formula>0.9</formula>
    </cfRule>
  </conditionalFormatting>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143"/>
  <sheetViews>
    <sheetView zoomScalePageLayoutView="0" workbookViewId="0" topLeftCell="A1">
      <selection activeCell="F12" sqref="F12"/>
    </sheetView>
  </sheetViews>
  <sheetFormatPr defaultColWidth="9.140625" defaultRowHeight="12.75"/>
  <cols>
    <col min="1" max="1" width="26.8515625" style="0" customWidth="1"/>
    <col min="3" max="3" width="11.00390625" style="0" customWidth="1"/>
    <col min="5" max="5" width="11.28125" style="0" bestFit="1" customWidth="1"/>
    <col min="6" max="6" width="11.00390625" style="0" bestFit="1" customWidth="1"/>
  </cols>
  <sheetData>
    <row r="1" spans="1:6" ht="15.75">
      <c r="A1" s="213" t="str">
        <f>Scores!B1</f>
        <v>Your Name Here!</v>
      </c>
      <c r="B1" s="213"/>
      <c r="C1" s="213"/>
      <c r="D1" s="184"/>
      <c r="E1" s="184" t="s">
        <v>2</v>
      </c>
      <c r="F1" s="185">
        <f>COUNTIF(C8:C142,"ok")</f>
        <v>0</v>
      </c>
    </row>
    <row r="2" spans="1:6" ht="30">
      <c r="A2" s="214" t="s">
        <v>16</v>
      </c>
      <c r="B2" s="214"/>
      <c r="C2" s="214"/>
      <c r="D2" s="214"/>
      <c r="E2" s="214"/>
      <c r="F2" s="214"/>
    </row>
    <row r="3" spans="1:6" ht="18">
      <c r="A3" s="1" t="s">
        <v>17</v>
      </c>
      <c r="B3" s="11"/>
      <c r="C3" s="11"/>
      <c r="D3" s="11"/>
      <c r="E3" s="11"/>
      <c r="F3" s="12"/>
    </row>
    <row r="4" ht="12.75">
      <c r="F4" s="3"/>
    </row>
    <row r="5" spans="1:6" ht="12.75">
      <c r="A5" t="s">
        <v>18</v>
      </c>
      <c r="F5" s="3"/>
    </row>
    <row r="6" spans="2:6" ht="15.75">
      <c r="B6" s="4" t="s">
        <v>19</v>
      </c>
      <c r="C6" s="146">
        <v>0.99</v>
      </c>
      <c r="D6" s="210" t="s">
        <v>20</v>
      </c>
      <c r="E6" s="210"/>
      <c r="F6" s="146">
        <v>5</v>
      </c>
    </row>
    <row r="7" spans="1:6" ht="12.75">
      <c r="A7" s="29" t="s">
        <v>37</v>
      </c>
      <c r="B7" s="30">
        <f>F6-C6</f>
        <v>4.01</v>
      </c>
      <c r="C7" s="29" t="s">
        <v>39</v>
      </c>
      <c r="F7" s="3"/>
    </row>
    <row r="8" spans="2:6" ht="12.75">
      <c r="B8" t="s">
        <v>21</v>
      </c>
      <c r="C8" s="14">
        <v>1</v>
      </c>
      <c r="D8" t="s">
        <v>7</v>
      </c>
      <c r="E8" s="41" t="s">
        <v>40</v>
      </c>
      <c r="F8" s="15">
        <v>1</v>
      </c>
    </row>
    <row r="9" spans="3:6" ht="12.75">
      <c r="C9" s="14"/>
      <c r="D9" t="s">
        <v>10</v>
      </c>
      <c r="E9" s="41" t="s">
        <v>40</v>
      </c>
      <c r="F9" s="15"/>
    </row>
    <row r="10" spans="3:6" ht="12.75">
      <c r="C10" s="14"/>
      <c r="D10" t="s">
        <v>12</v>
      </c>
      <c r="E10" s="41" t="s">
        <v>40</v>
      </c>
      <c r="F10" s="15"/>
    </row>
    <row r="11" spans="3:6" ht="12.75">
      <c r="C11" s="14"/>
      <c r="D11" t="s">
        <v>8</v>
      </c>
      <c r="E11" s="41" t="s">
        <v>40</v>
      </c>
      <c r="F11" s="15"/>
    </row>
    <row r="12" spans="3:6" ht="12.75">
      <c r="C12" s="14">
        <v>4</v>
      </c>
      <c r="D12" t="s">
        <v>11</v>
      </c>
      <c r="E12" s="41" t="s">
        <v>40</v>
      </c>
      <c r="F12" s="10"/>
    </row>
    <row r="13" spans="3:6" ht="12.75">
      <c r="C13" s="14"/>
      <c r="D13" t="s">
        <v>13</v>
      </c>
      <c r="E13" s="41" t="s">
        <v>40</v>
      </c>
      <c r="F13" s="15"/>
    </row>
    <row r="14" spans="3:6" ht="12.75">
      <c r="C14" s="14"/>
      <c r="D14" t="s">
        <v>22</v>
      </c>
      <c r="E14" s="41" t="s">
        <v>40</v>
      </c>
      <c r="F14" s="15"/>
    </row>
    <row r="15" spans="3:6" ht="12.75">
      <c r="C15" s="14"/>
      <c r="D15" t="s">
        <v>23</v>
      </c>
      <c r="E15" s="41" t="s">
        <v>40</v>
      </c>
      <c r="F15" s="15"/>
    </row>
    <row r="16" spans="1:6" ht="12.75">
      <c r="A16" s="210" t="s">
        <v>24</v>
      </c>
      <c r="B16" s="210"/>
      <c r="C16" s="147" t="str">
        <f>IF(AND(C8=1,C12=4,F8=1,F12=5),"ok","wrong")</f>
        <v>wrong</v>
      </c>
      <c r="F16" s="3"/>
    </row>
    <row r="17" spans="1:6" ht="12.75">
      <c r="A17" s="6"/>
      <c r="B17" s="6"/>
      <c r="C17" s="6"/>
      <c r="D17" s="6"/>
      <c r="E17" s="6"/>
      <c r="F17" s="8"/>
    </row>
    <row r="18" spans="1:6" ht="12.75">
      <c r="A18" t="s">
        <v>25</v>
      </c>
      <c r="F18" s="3"/>
    </row>
    <row r="19" spans="2:6" ht="15.75">
      <c r="B19" s="4" t="s">
        <v>19</v>
      </c>
      <c r="C19" s="146">
        <v>3.79</v>
      </c>
      <c r="D19" s="210" t="s">
        <v>20</v>
      </c>
      <c r="E19" s="210"/>
      <c r="F19" s="146">
        <v>5</v>
      </c>
    </row>
    <row r="20" spans="1:6" ht="12.75">
      <c r="A20" s="29" t="s">
        <v>37</v>
      </c>
      <c r="B20" s="30">
        <f>F19-C19</f>
        <v>1.21</v>
      </c>
      <c r="C20" s="29" t="s">
        <v>39</v>
      </c>
      <c r="F20" s="3"/>
    </row>
    <row r="21" ht="12.75">
      <c r="F21" s="3"/>
    </row>
    <row r="22" spans="2:6" ht="12.75">
      <c r="B22" t="s">
        <v>21</v>
      </c>
      <c r="C22" s="14">
        <v>1</v>
      </c>
      <c r="D22" t="s">
        <v>7</v>
      </c>
      <c r="E22" s="41" t="s">
        <v>40</v>
      </c>
      <c r="F22" s="15">
        <v>3.8</v>
      </c>
    </row>
    <row r="23" spans="3:6" ht="12.75">
      <c r="C23" s="14"/>
      <c r="D23" t="s">
        <v>10</v>
      </c>
      <c r="E23" s="41" t="s">
        <v>40</v>
      </c>
      <c r="F23" s="15"/>
    </row>
    <row r="24" spans="3:6" ht="12.75">
      <c r="C24" s="16"/>
      <c r="D24" t="s">
        <v>12</v>
      </c>
      <c r="E24" s="41" t="s">
        <v>40</v>
      </c>
      <c r="F24" s="10"/>
    </row>
    <row r="25" spans="3:6" ht="12.75">
      <c r="C25" s="14"/>
      <c r="D25" t="s">
        <v>8</v>
      </c>
      <c r="E25" s="41" t="s">
        <v>40</v>
      </c>
      <c r="F25" s="15"/>
    </row>
    <row r="26" spans="3:6" ht="12.75">
      <c r="C26" s="16"/>
      <c r="D26" t="s">
        <v>11</v>
      </c>
      <c r="E26" s="41" t="s">
        <v>40</v>
      </c>
      <c r="F26" s="10"/>
    </row>
    <row r="27" spans="3:6" ht="12.75">
      <c r="C27" s="14"/>
      <c r="D27" t="s">
        <v>13</v>
      </c>
      <c r="E27" s="41" t="s">
        <v>40</v>
      </c>
      <c r="F27" s="15"/>
    </row>
    <row r="28" spans="3:6" ht="12.75">
      <c r="C28" s="14"/>
      <c r="D28" t="s">
        <v>22</v>
      </c>
      <c r="E28" s="41" t="s">
        <v>40</v>
      </c>
      <c r="F28" s="15"/>
    </row>
    <row r="29" spans="3:6" ht="12.75">
      <c r="C29" s="14"/>
      <c r="D29" t="s">
        <v>23</v>
      </c>
      <c r="E29" s="41" t="s">
        <v>40</v>
      </c>
      <c r="F29" s="15"/>
    </row>
    <row r="30" spans="1:6" ht="12.75">
      <c r="A30" s="210" t="s">
        <v>24</v>
      </c>
      <c r="B30" s="210"/>
      <c r="C30" t="str">
        <f>IF(AND(C22=1,C24=2,C26=1,F22=3.8,F24=4,F26=5),"ok","wrong")</f>
        <v>wrong</v>
      </c>
      <c r="F30" s="3"/>
    </row>
    <row r="31" spans="1:6" ht="12.75">
      <c r="A31" s="6"/>
      <c r="B31" s="6"/>
      <c r="C31" s="6"/>
      <c r="D31" s="6"/>
      <c r="E31" s="6"/>
      <c r="F31" s="8"/>
    </row>
    <row r="32" spans="1:6" ht="12.75">
      <c r="A32" t="s">
        <v>26</v>
      </c>
      <c r="F32" s="3"/>
    </row>
    <row r="33" spans="2:6" ht="15.75">
      <c r="B33" s="4" t="s">
        <v>19</v>
      </c>
      <c r="C33" s="146">
        <v>7.5</v>
      </c>
      <c r="D33" s="210" t="s">
        <v>20</v>
      </c>
      <c r="E33" s="210"/>
      <c r="F33" s="146">
        <v>20</v>
      </c>
    </row>
    <row r="34" spans="1:6" ht="12.75">
      <c r="A34" s="29" t="s">
        <v>37</v>
      </c>
      <c r="B34" s="30">
        <f>F33-C33</f>
        <v>12.5</v>
      </c>
      <c r="C34" s="29" t="s">
        <v>39</v>
      </c>
      <c r="D34" s="4"/>
      <c r="E34" s="4"/>
      <c r="F34" s="3"/>
    </row>
    <row r="35" spans="1:6" ht="15">
      <c r="A35" s="211" t="s">
        <v>36</v>
      </c>
      <c r="B35" s="212"/>
      <c r="C35" s="212"/>
      <c r="D35" s="212"/>
      <c r="E35" s="212"/>
      <c r="F35" s="212"/>
    </row>
    <row r="36" spans="1:6" ht="15">
      <c r="A36" s="20"/>
      <c r="B36" t="s">
        <v>21</v>
      </c>
      <c r="C36" s="16"/>
      <c r="D36" t="s">
        <v>7</v>
      </c>
      <c r="E36" s="41" t="s">
        <v>40</v>
      </c>
      <c r="F36" s="10"/>
    </row>
    <row r="37" spans="1:6" ht="15">
      <c r="A37" s="20"/>
      <c r="C37" s="16"/>
      <c r="D37" t="s">
        <v>10</v>
      </c>
      <c r="E37" s="41" t="s">
        <v>40</v>
      </c>
      <c r="F37" s="10"/>
    </row>
    <row r="38" spans="3:6" ht="12.75">
      <c r="C38" s="16"/>
      <c r="D38" t="s">
        <v>12</v>
      </c>
      <c r="E38" s="41" t="s">
        <v>40</v>
      </c>
      <c r="F38" s="10"/>
    </row>
    <row r="39" spans="3:6" ht="12.75">
      <c r="C39" s="16"/>
      <c r="D39" t="s">
        <v>8</v>
      </c>
      <c r="E39" s="41" t="s">
        <v>40</v>
      </c>
      <c r="F39" s="10"/>
    </row>
    <row r="40" spans="3:6" ht="12.75">
      <c r="C40" s="16"/>
      <c r="D40" t="s">
        <v>11</v>
      </c>
      <c r="E40" s="41" t="s">
        <v>40</v>
      </c>
      <c r="F40" s="10"/>
    </row>
    <row r="41" spans="3:6" ht="12.75">
      <c r="C41" s="16"/>
      <c r="D41" t="s">
        <v>13</v>
      </c>
      <c r="E41" s="41" t="s">
        <v>40</v>
      </c>
      <c r="F41" s="10"/>
    </row>
    <row r="42" spans="3:6" ht="12.75">
      <c r="C42" s="16"/>
      <c r="D42" t="s">
        <v>22</v>
      </c>
      <c r="E42" s="41" t="s">
        <v>40</v>
      </c>
      <c r="F42" s="10"/>
    </row>
    <row r="43" spans="3:6" ht="12.75">
      <c r="C43" s="16"/>
      <c r="D43" t="s">
        <v>23</v>
      </c>
      <c r="E43" s="41" t="s">
        <v>40</v>
      </c>
      <c r="F43" s="10"/>
    </row>
    <row r="44" spans="1:6" ht="12.75">
      <c r="A44" s="210" t="s">
        <v>24</v>
      </c>
      <c r="B44" s="210"/>
      <c r="C44" t="str">
        <f>IF(AND(C39=2,C40=2,C42=1,F39=8,F40=10,F42=20),"ok","wrong")</f>
        <v>wrong</v>
      </c>
      <c r="F44" s="3"/>
    </row>
    <row r="45" spans="1:6" ht="12.75">
      <c r="A45" s="6"/>
      <c r="B45" s="6"/>
      <c r="C45" s="6"/>
      <c r="D45" s="6"/>
      <c r="E45" s="6"/>
      <c r="F45" s="8"/>
    </row>
    <row r="46" spans="1:6" ht="12.75">
      <c r="A46" t="s">
        <v>27</v>
      </c>
      <c r="F46" s="3"/>
    </row>
    <row r="47" spans="2:6" ht="15.75">
      <c r="B47" s="4" t="s">
        <v>19</v>
      </c>
      <c r="C47" s="146">
        <v>7</v>
      </c>
      <c r="D47" s="210" t="s">
        <v>20</v>
      </c>
      <c r="E47" s="210"/>
      <c r="F47" s="146">
        <v>10</v>
      </c>
    </row>
    <row r="48" spans="1:6" ht="12.75">
      <c r="A48" s="29" t="s">
        <v>37</v>
      </c>
      <c r="B48" s="30">
        <f>F47-C47</f>
        <v>3</v>
      </c>
      <c r="C48" s="29" t="s">
        <v>39</v>
      </c>
      <c r="D48" s="4"/>
      <c r="E48" s="4"/>
      <c r="F48" s="3"/>
    </row>
    <row r="49" spans="1:6" ht="15.75">
      <c r="A49" s="215" t="s">
        <v>36</v>
      </c>
      <c r="B49" s="216"/>
      <c r="C49" s="216"/>
      <c r="D49" s="216"/>
      <c r="E49" s="216"/>
      <c r="F49" s="216"/>
    </row>
    <row r="50" spans="2:6" ht="12.75">
      <c r="B50" t="s">
        <v>21</v>
      </c>
      <c r="C50" s="16"/>
      <c r="D50" t="s">
        <v>7</v>
      </c>
      <c r="E50" s="41" t="s">
        <v>40</v>
      </c>
      <c r="F50" s="10"/>
    </row>
    <row r="51" spans="3:6" ht="12.75">
      <c r="C51" s="16"/>
      <c r="D51" t="s">
        <v>10</v>
      </c>
      <c r="E51" s="41" t="s">
        <v>40</v>
      </c>
      <c r="F51" s="10"/>
    </row>
    <row r="52" spans="3:6" ht="12.75">
      <c r="C52" s="16"/>
      <c r="D52" t="s">
        <v>12</v>
      </c>
      <c r="E52" s="41" t="s">
        <v>40</v>
      </c>
      <c r="F52" s="10"/>
    </row>
    <row r="53" spans="3:6" ht="12.75">
      <c r="C53" s="16"/>
      <c r="D53" t="s">
        <v>8</v>
      </c>
      <c r="E53" s="41" t="s">
        <v>40</v>
      </c>
      <c r="F53" s="10"/>
    </row>
    <row r="54" spans="3:6" ht="12.75">
      <c r="C54" s="16"/>
      <c r="D54" t="s">
        <v>11</v>
      </c>
      <c r="E54" s="41" t="s">
        <v>40</v>
      </c>
      <c r="F54" s="10"/>
    </row>
    <row r="55" spans="3:6" ht="12.75">
      <c r="C55" s="16"/>
      <c r="D55" t="s">
        <v>13</v>
      </c>
      <c r="E55" s="41" t="s">
        <v>40</v>
      </c>
      <c r="F55" s="10"/>
    </row>
    <row r="56" spans="3:6" ht="12.75">
      <c r="C56" s="16"/>
      <c r="D56" t="s">
        <v>22</v>
      </c>
      <c r="E56" s="41" t="s">
        <v>40</v>
      </c>
      <c r="F56" s="10"/>
    </row>
    <row r="57" spans="3:6" ht="12.75">
      <c r="C57" s="16"/>
      <c r="D57" t="s">
        <v>23</v>
      </c>
      <c r="E57" s="41" t="s">
        <v>40</v>
      </c>
      <c r="F57" s="10"/>
    </row>
    <row r="58" spans="1:6" ht="12.75">
      <c r="A58" s="210" t="s">
        <v>24</v>
      </c>
      <c r="B58" s="210"/>
      <c r="C58" t="str">
        <f>IF(AND(C54=3,F54=10),"ok","wrong")</f>
        <v>wrong</v>
      </c>
      <c r="F58" s="3"/>
    </row>
    <row r="59" spans="1:6" ht="12.75">
      <c r="A59" s="6"/>
      <c r="B59" s="6"/>
      <c r="C59" s="6"/>
      <c r="D59" s="6"/>
      <c r="E59" s="6"/>
      <c r="F59" s="8"/>
    </row>
    <row r="60" spans="1:6" ht="12.75">
      <c r="A60" t="s">
        <v>28</v>
      </c>
      <c r="F60" s="3"/>
    </row>
    <row r="61" spans="2:6" ht="15.75">
      <c r="B61" s="4" t="s">
        <v>19</v>
      </c>
      <c r="C61" s="146">
        <v>39.27</v>
      </c>
      <c r="D61" s="210" t="s">
        <v>20</v>
      </c>
      <c r="E61" s="210"/>
      <c r="F61" s="146">
        <v>100</v>
      </c>
    </row>
    <row r="62" spans="1:6" ht="12.75">
      <c r="A62" s="29" t="s">
        <v>37</v>
      </c>
      <c r="B62" s="30">
        <f>F61-C61</f>
        <v>60.73</v>
      </c>
      <c r="C62" s="29" t="s">
        <v>39</v>
      </c>
      <c r="D62" s="4"/>
      <c r="E62" s="4"/>
      <c r="F62" s="3"/>
    </row>
    <row r="63" spans="1:6" ht="15">
      <c r="A63" s="215" t="s">
        <v>36</v>
      </c>
      <c r="B63" s="216"/>
      <c r="C63" s="216"/>
      <c r="D63" s="216"/>
      <c r="E63" s="216"/>
      <c r="F63" s="216"/>
    </row>
    <row r="64" spans="2:6" ht="12.75">
      <c r="B64" t="s">
        <v>21</v>
      </c>
      <c r="C64" s="16"/>
      <c r="D64" t="s">
        <v>7</v>
      </c>
      <c r="E64" s="41" t="s">
        <v>40</v>
      </c>
      <c r="F64" s="172"/>
    </row>
    <row r="65" spans="3:6" ht="12.75">
      <c r="C65" s="16"/>
      <c r="D65" t="s">
        <v>10</v>
      </c>
      <c r="E65" s="41" t="s">
        <v>40</v>
      </c>
      <c r="F65" s="10"/>
    </row>
    <row r="66" spans="3:6" ht="12.75">
      <c r="C66" s="16"/>
      <c r="D66" t="s">
        <v>12</v>
      </c>
      <c r="E66" s="41" t="s">
        <v>40</v>
      </c>
      <c r="F66" s="10"/>
    </row>
    <row r="67" spans="3:6" ht="12.75">
      <c r="C67" s="16"/>
      <c r="D67" t="s">
        <v>8</v>
      </c>
      <c r="E67" s="41" t="s">
        <v>40</v>
      </c>
      <c r="F67" s="10"/>
    </row>
    <row r="68" spans="3:6" ht="12.75">
      <c r="C68" s="16"/>
      <c r="D68" t="s">
        <v>11</v>
      </c>
      <c r="E68" s="41" t="s">
        <v>40</v>
      </c>
      <c r="F68" s="10"/>
    </row>
    <row r="69" spans="3:6" ht="12.75">
      <c r="C69" s="16"/>
      <c r="D69" t="s">
        <v>13</v>
      </c>
      <c r="E69" s="41" t="s">
        <v>40</v>
      </c>
      <c r="F69" s="10"/>
    </row>
    <row r="70" spans="3:6" ht="12.75">
      <c r="C70" s="16"/>
      <c r="D70" t="s">
        <v>22</v>
      </c>
      <c r="E70" s="41" t="s">
        <v>40</v>
      </c>
      <c r="F70" s="10"/>
    </row>
    <row r="71" spans="3:6" ht="12.75">
      <c r="C71" s="16"/>
      <c r="D71" t="s">
        <v>23</v>
      </c>
      <c r="E71" s="41" t="s">
        <v>40</v>
      </c>
      <c r="F71" s="10"/>
    </row>
    <row r="72" spans="1:6" ht="12.75">
      <c r="A72" s="210" t="s">
        <v>24</v>
      </c>
      <c r="B72" s="210"/>
      <c r="C72" t="str">
        <f>IF(AND(C64=3,C66=2,C67=2,C71=3,F64=39.3,F66=39.5,F67=40,F71=100),"ok","wrong")</f>
        <v>wrong</v>
      </c>
      <c r="F72" s="3"/>
    </row>
    <row r="73" spans="1:6" ht="12.75">
      <c r="A73" s="6"/>
      <c r="B73" s="6"/>
      <c r="C73" s="6"/>
      <c r="D73" s="6"/>
      <c r="E73" s="6"/>
      <c r="F73" s="8"/>
    </row>
    <row r="74" spans="1:6" ht="12.75">
      <c r="A74" t="s">
        <v>29</v>
      </c>
      <c r="C74" s="13"/>
      <c r="F74" s="3"/>
    </row>
    <row r="75" spans="2:6" ht="15.75">
      <c r="B75" s="4" t="s">
        <v>19</v>
      </c>
      <c r="C75" s="146">
        <v>603.64</v>
      </c>
      <c r="D75" s="210" t="s">
        <v>20</v>
      </c>
      <c r="E75" s="210"/>
      <c r="F75" s="146">
        <v>700</v>
      </c>
    </row>
    <row r="76" spans="1:6" ht="12.75">
      <c r="A76" s="29" t="s">
        <v>37</v>
      </c>
      <c r="B76" s="30">
        <f>F75-C75</f>
        <v>96.36000000000001</v>
      </c>
      <c r="C76" s="29" t="s">
        <v>39</v>
      </c>
      <c r="D76" s="4"/>
      <c r="E76" s="4"/>
      <c r="F76" s="3"/>
    </row>
    <row r="77" spans="1:6" ht="15">
      <c r="A77" s="215" t="s">
        <v>36</v>
      </c>
      <c r="B77" s="216"/>
      <c r="C77" s="216"/>
      <c r="D77" s="216"/>
      <c r="E77" s="216"/>
      <c r="F77" s="216"/>
    </row>
    <row r="78" spans="2:6" ht="12.75">
      <c r="B78" t="s">
        <v>21</v>
      </c>
      <c r="C78" s="16"/>
      <c r="D78" t="s">
        <v>7</v>
      </c>
      <c r="E78" s="41" t="s">
        <v>40</v>
      </c>
      <c r="F78" s="10"/>
    </row>
    <row r="79" spans="3:6" ht="12.75">
      <c r="C79" s="16"/>
      <c r="D79" t="s">
        <v>10</v>
      </c>
      <c r="E79" s="41" t="s">
        <v>40</v>
      </c>
      <c r="F79" s="10"/>
    </row>
    <row r="80" spans="3:6" ht="12.75">
      <c r="C80" s="16"/>
      <c r="D80" t="s">
        <v>12</v>
      </c>
      <c r="E80" s="41" t="s">
        <v>40</v>
      </c>
      <c r="F80" s="10"/>
    </row>
    <row r="81" spans="3:6" ht="12.75">
      <c r="C81" s="16"/>
      <c r="D81" t="s">
        <v>8</v>
      </c>
      <c r="E81" s="41" t="s">
        <v>40</v>
      </c>
      <c r="F81" s="10"/>
    </row>
    <row r="82" spans="3:6" ht="12.75">
      <c r="C82" s="16"/>
      <c r="D82" t="s">
        <v>11</v>
      </c>
      <c r="E82" s="41" t="s">
        <v>40</v>
      </c>
      <c r="F82" s="10"/>
    </row>
    <row r="83" spans="3:6" ht="12.75">
      <c r="C83" s="16"/>
      <c r="D83" t="s">
        <v>13</v>
      </c>
      <c r="E83" s="41" t="s">
        <v>40</v>
      </c>
      <c r="F83" s="10"/>
    </row>
    <row r="84" spans="3:6" ht="12.75">
      <c r="C84" s="16"/>
      <c r="D84" t="s">
        <v>22</v>
      </c>
      <c r="E84" s="41" t="s">
        <v>40</v>
      </c>
      <c r="F84" s="10"/>
    </row>
    <row r="85" spans="3:6" ht="12.75">
      <c r="C85" s="16"/>
      <c r="D85" t="s">
        <v>23</v>
      </c>
      <c r="E85" s="41" t="s">
        <v>40</v>
      </c>
      <c r="F85" s="10"/>
    </row>
    <row r="86" spans="1:6" ht="12.75">
      <c r="A86" s="210" t="s">
        <v>24</v>
      </c>
      <c r="B86" s="210"/>
      <c r="C86" t="str">
        <f>IF(AND(C78=1,C80=1,C81=1,C82=1,C83=1,C84=1,C85=4,F78=603.65,F80=603.75,F81=604,F82=605,F83=610,F84=620,F85=700),"ok","wrong")</f>
        <v>wrong</v>
      </c>
      <c r="F86" s="3"/>
    </row>
    <row r="87" spans="1:6" ht="12.75">
      <c r="A87" s="6"/>
      <c r="B87" s="6"/>
      <c r="C87" s="6"/>
      <c r="D87" s="6"/>
      <c r="E87" s="6"/>
      <c r="F87" s="8"/>
    </row>
    <row r="88" spans="1:6" ht="12.75">
      <c r="A88" t="s">
        <v>30</v>
      </c>
      <c r="C88" s="13"/>
      <c r="F88" s="3"/>
    </row>
    <row r="89" spans="2:6" ht="15.75">
      <c r="B89" s="4" t="s">
        <v>19</v>
      </c>
      <c r="C89" s="146">
        <v>4.07</v>
      </c>
      <c r="D89" s="210" t="s">
        <v>20</v>
      </c>
      <c r="E89" s="210"/>
      <c r="F89" s="146">
        <v>10</v>
      </c>
    </row>
    <row r="90" spans="1:6" ht="12.75">
      <c r="A90" s="29" t="s">
        <v>37</v>
      </c>
      <c r="B90" s="30">
        <f>F89-C89</f>
        <v>5.93</v>
      </c>
      <c r="C90" s="29" t="s">
        <v>39</v>
      </c>
      <c r="D90" s="4"/>
      <c r="E90" s="4"/>
      <c r="F90" s="3"/>
    </row>
    <row r="91" spans="1:6" ht="15">
      <c r="A91" s="215" t="s">
        <v>36</v>
      </c>
      <c r="B91" s="216"/>
      <c r="C91" s="216"/>
      <c r="D91" s="216"/>
      <c r="E91" s="216"/>
      <c r="F91" s="216"/>
    </row>
    <row r="92" spans="2:6" ht="12.75">
      <c r="B92" t="s">
        <v>21</v>
      </c>
      <c r="C92" s="16"/>
      <c r="D92" t="s">
        <v>7</v>
      </c>
      <c r="E92" s="41" t="s">
        <v>40</v>
      </c>
      <c r="F92" s="10"/>
    </row>
    <row r="93" spans="3:6" ht="12.75">
      <c r="C93" s="16"/>
      <c r="D93" t="s">
        <v>10</v>
      </c>
      <c r="E93" s="41" t="s">
        <v>40</v>
      </c>
      <c r="F93" s="10"/>
    </row>
    <row r="94" spans="3:6" ht="12.75">
      <c r="C94" s="16"/>
      <c r="D94" t="s">
        <v>12</v>
      </c>
      <c r="E94" s="41" t="s">
        <v>40</v>
      </c>
      <c r="F94" s="10"/>
    </row>
    <row r="95" spans="3:6" ht="12.75">
      <c r="C95" s="16"/>
      <c r="D95" t="s">
        <v>8</v>
      </c>
      <c r="E95" s="41" t="s">
        <v>40</v>
      </c>
      <c r="F95" s="10"/>
    </row>
    <row r="96" spans="3:6" ht="12.75">
      <c r="C96" s="16"/>
      <c r="D96" t="s">
        <v>11</v>
      </c>
      <c r="E96" s="41" t="s">
        <v>40</v>
      </c>
      <c r="F96" s="10"/>
    </row>
    <row r="97" spans="3:6" ht="12.75">
      <c r="C97" s="16"/>
      <c r="D97" t="s">
        <v>13</v>
      </c>
      <c r="E97" s="41" t="s">
        <v>40</v>
      </c>
      <c r="F97" s="10"/>
    </row>
    <row r="98" spans="3:6" ht="12.75">
      <c r="C98" s="16"/>
      <c r="D98" t="s">
        <v>22</v>
      </c>
      <c r="E98" s="41" t="s">
        <v>40</v>
      </c>
      <c r="F98" s="10"/>
    </row>
    <row r="99" spans="3:6" ht="12.75">
      <c r="C99" s="16"/>
      <c r="D99" t="s">
        <v>23</v>
      </c>
      <c r="E99" s="41" t="s">
        <v>40</v>
      </c>
      <c r="F99" s="10"/>
    </row>
    <row r="100" spans="1:6" ht="12.75">
      <c r="A100" s="210" t="s">
        <v>24</v>
      </c>
      <c r="B100" s="210"/>
      <c r="C100" t="str">
        <f>IF(AND(C92=3,C93=1,C94=1,C95=3,C97=1,F92=4.1,F93=4.15,F94=4.25,F95=5,F97=10),"ok","wrong")</f>
        <v>wrong</v>
      </c>
      <c r="F100" s="3"/>
    </row>
    <row r="101" spans="1:6" ht="12.75">
      <c r="A101" s="6"/>
      <c r="B101" s="6"/>
      <c r="C101" s="6"/>
      <c r="D101" s="6"/>
      <c r="E101" s="6"/>
      <c r="F101" s="8"/>
    </row>
    <row r="102" spans="1:6" ht="12.75">
      <c r="A102" t="s">
        <v>31</v>
      </c>
      <c r="C102" s="13"/>
      <c r="F102" s="3"/>
    </row>
    <row r="103" spans="2:6" ht="15.75">
      <c r="B103" s="4" t="s">
        <v>19</v>
      </c>
      <c r="C103" s="146">
        <v>0.87</v>
      </c>
      <c r="D103" s="210" t="s">
        <v>20</v>
      </c>
      <c r="E103" s="210"/>
      <c r="F103" s="146">
        <v>1</v>
      </c>
    </row>
    <row r="104" spans="1:6" ht="12.75">
      <c r="A104" s="29" t="s">
        <v>37</v>
      </c>
      <c r="B104" s="30">
        <f>F103-C103</f>
        <v>0.13</v>
      </c>
      <c r="C104" s="29" t="s">
        <v>39</v>
      </c>
      <c r="D104" s="4"/>
      <c r="E104" s="4"/>
      <c r="F104" s="3"/>
    </row>
    <row r="105" spans="1:6" ht="15">
      <c r="A105" s="215" t="s">
        <v>36</v>
      </c>
      <c r="B105" s="216"/>
      <c r="C105" s="216"/>
      <c r="D105" s="216"/>
      <c r="E105" s="216"/>
      <c r="F105" s="216"/>
    </row>
    <row r="106" spans="2:6" ht="12.75">
      <c r="B106" t="s">
        <v>21</v>
      </c>
      <c r="C106" s="16"/>
      <c r="D106" t="s">
        <v>7</v>
      </c>
      <c r="E106" s="41" t="s">
        <v>40</v>
      </c>
      <c r="F106" s="10"/>
    </row>
    <row r="107" spans="3:6" ht="12.75">
      <c r="C107" s="16"/>
      <c r="D107" t="s">
        <v>10</v>
      </c>
      <c r="E107" s="41" t="s">
        <v>40</v>
      </c>
      <c r="F107" s="10"/>
    </row>
    <row r="108" spans="3:6" ht="12.75">
      <c r="C108" s="16"/>
      <c r="D108" t="s">
        <v>12</v>
      </c>
      <c r="E108" s="41" t="s">
        <v>40</v>
      </c>
      <c r="F108" s="10"/>
    </row>
    <row r="109" spans="3:6" ht="12.75">
      <c r="C109" s="16"/>
      <c r="D109" t="s">
        <v>8</v>
      </c>
      <c r="E109" s="41" t="s">
        <v>40</v>
      </c>
      <c r="F109" s="10"/>
    </row>
    <row r="110" spans="3:6" ht="12.75">
      <c r="C110" s="16"/>
      <c r="D110" t="s">
        <v>11</v>
      </c>
      <c r="E110" s="41" t="s">
        <v>40</v>
      </c>
      <c r="F110" s="10"/>
    </row>
    <row r="111" spans="3:6" ht="12.75">
      <c r="C111" s="16"/>
      <c r="D111" t="s">
        <v>13</v>
      </c>
      <c r="E111" s="41" t="s">
        <v>40</v>
      </c>
      <c r="F111" s="10"/>
    </row>
    <row r="112" spans="3:6" ht="12.75">
      <c r="C112" s="16"/>
      <c r="D112" t="s">
        <v>22</v>
      </c>
      <c r="E112" s="41" t="s">
        <v>40</v>
      </c>
      <c r="F112" s="10"/>
    </row>
    <row r="113" spans="3:6" ht="12.75">
      <c r="C113" s="16"/>
      <c r="D113" t="s">
        <v>23</v>
      </c>
      <c r="E113" s="41" t="s">
        <v>40</v>
      </c>
      <c r="F113" s="10"/>
    </row>
    <row r="114" spans="1:6" ht="12.75">
      <c r="A114" s="210" t="s">
        <v>24</v>
      </c>
      <c r="B114" s="210"/>
      <c r="C114" t="str">
        <f>IF(AND(C106=3,C108=1,F106=0.9,F108=1),"ok","wrong")</f>
        <v>wrong</v>
      </c>
      <c r="F114" s="3"/>
    </row>
    <row r="115" spans="1:6" ht="12.75">
      <c r="A115" s="6"/>
      <c r="B115" s="6"/>
      <c r="C115" s="6"/>
      <c r="D115" s="6"/>
      <c r="E115" s="6"/>
      <c r="F115" s="8"/>
    </row>
    <row r="116" spans="1:6" ht="12.75">
      <c r="A116" t="s">
        <v>32</v>
      </c>
      <c r="F116" s="3"/>
    </row>
    <row r="117" spans="2:6" ht="15.75">
      <c r="B117" s="4" t="s">
        <v>19</v>
      </c>
      <c r="C117" s="146">
        <v>14.99</v>
      </c>
      <c r="D117" s="210" t="s">
        <v>20</v>
      </c>
      <c r="E117" s="210"/>
      <c r="F117" s="146">
        <v>20</v>
      </c>
    </row>
    <row r="118" spans="1:6" ht="12.75">
      <c r="A118" s="29" t="s">
        <v>37</v>
      </c>
      <c r="B118" s="30">
        <f>F117-C117</f>
        <v>5.01</v>
      </c>
      <c r="C118" s="29" t="s">
        <v>39</v>
      </c>
      <c r="D118" s="4"/>
      <c r="E118" s="4"/>
      <c r="F118" s="3"/>
    </row>
    <row r="119" spans="1:6" ht="15">
      <c r="A119" s="215" t="s">
        <v>36</v>
      </c>
      <c r="B119" s="216"/>
      <c r="C119" s="216"/>
      <c r="D119" s="216"/>
      <c r="E119" s="216"/>
      <c r="F119" s="216"/>
    </row>
    <row r="120" spans="2:6" ht="12.75">
      <c r="B120" t="s">
        <v>21</v>
      </c>
      <c r="C120" s="16"/>
      <c r="D120" t="s">
        <v>7</v>
      </c>
      <c r="E120" s="41" t="s">
        <v>40</v>
      </c>
      <c r="F120" s="10"/>
    </row>
    <row r="121" spans="3:6" ht="12.75">
      <c r="C121" s="16"/>
      <c r="D121" t="s">
        <v>10</v>
      </c>
      <c r="E121" s="41" t="s">
        <v>40</v>
      </c>
      <c r="F121" s="10"/>
    </row>
    <row r="122" spans="3:6" ht="12.75">
      <c r="C122" s="16"/>
      <c r="D122" t="s">
        <v>12</v>
      </c>
      <c r="E122" s="41" t="s">
        <v>40</v>
      </c>
      <c r="F122" s="10"/>
    </row>
    <row r="123" spans="3:6" ht="12.75">
      <c r="C123" s="16"/>
      <c r="D123" t="s">
        <v>8</v>
      </c>
      <c r="E123" s="41" t="s">
        <v>40</v>
      </c>
      <c r="F123" s="10"/>
    </row>
    <row r="124" spans="3:6" ht="12.75">
      <c r="C124" s="16"/>
      <c r="D124" t="s">
        <v>11</v>
      </c>
      <c r="E124" s="41" t="s">
        <v>40</v>
      </c>
      <c r="F124" s="10"/>
    </row>
    <row r="125" spans="3:6" ht="12.75">
      <c r="C125" s="16"/>
      <c r="D125" t="s">
        <v>13</v>
      </c>
      <c r="E125" s="41" t="s">
        <v>40</v>
      </c>
      <c r="F125" s="10"/>
    </row>
    <row r="126" spans="3:6" ht="12.75">
      <c r="C126" s="16"/>
      <c r="D126" t="s">
        <v>22</v>
      </c>
      <c r="E126" s="41" t="s">
        <v>40</v>
      </c>
      <c r="F126" s="10"/>
    </row>
    <row r="127" spans="3:6" ht="12.75">
      <c r="C127" s="16"/>
      <c r="D127" t="s">
        <v>23</v>
      </c>
      <c r="E127" s="41" t="s">
        <v>40</v>
      </c>
      <c r="F127" s="10"/>
    </row>
    <row r="128" spans="1:6" ht="12.75">
      <c r="A128" s="210" t="s">
        <v>24</v>
      </c>
      <c r="B128" s="210"/>
      <c r="C128" t="str">
        <f>IF(AND(C120=1,C125=1,F120=15,F125=20),"ok","wrong")</f>
        <v>wrong</v>
      </c>
      <c r="F128" s="3"/>
    </row>
    <row r="129" spans="1:6" ht="12.75">
      <c r="A129" s="6"/>
      <c r="B129" s="6"/>
      <c r="C129" s="6"/>
      <c r="D129" s="6"/>
      <c r="E129" s="6"/>
      <c r="F129" s="8"/>
    </row>
    <row r="130" spans="1:6" ht="12.75">
      <c r="A130" t="s">
        <v>33</v>
      </c>
      <c r="C130" s="13"/>
      <c r="F130" s="3"/>
    </row>
    <row r="131" spans="2:6" ht="15.75">
      <c r="B131" s="4" t="s">
        <v>19</v>
      </c>
      <c r="C131" s="146">
        <v>129.76</v>
      </c>
      <c r="D131" s="210" t="s">
        <v>20</v>
      </c>
      <c r="E131" s="210"/>
      <c r="F131" s="146">
        <v>200</v>
      </c>
    </row>
    <row r="132" spans="1:6" ht="12.75">
      <c r="A132" s="29" t="s">
        <v>37</v>
      </c>
      <c r="B132" s="30">
        <f>F131-C131</f>
        <v>70.24000000000001</v>
      </c>
      <c r="C132" s="29" t="s">
        <v>39</v>
      </c>
      <c r="D132" s="4"/>
      <c r="E132" s="4"/>
      <c r="F132" s="3"/>
    </row>
    <row r="133" spans="1:6" ht="15">
      <c r="A133" s="215" t="s">
        <v>36</v>
      </c>
      <c r="B133" s="216"/>
      <c r="C133" s="216"/>
      <c r="D133" s="216"/>
      <c r="E133" s="216"/>
      <c r="F133" s="216"/>
    </row>
    <row r="134" spans="2:6" ht="12.75">
      <c r="B134" t="s">
        <v>21</v>
      </c>
      <c r="C134" s="16"/>
      <c r="D134" t="s">
        <v>7</v>
      </c>
      <c r="E134" s="41" t="s">
        <v>40</v>
      </c>
      <c r="F134" s="10"/>
    </row>
    <row r="135" spans="3:6" ht="12.75">
      <c r="C135" s="16"/>
      <c r="D135" t="s">
        <v>10</v>
      </c>
      <c r="E135" s="41" t="s">
        <v>40</v>
      </c>
      <c r="F135" s="10"/>
    </row>
    <row r="136" spans="3:6" ht="12.75">
      <c r="C136" s="16"/>
      <c r="D136" t="s">
        <v>12</v>
      </c>
      <c r="E136" s="41" t="s">
        <v>40</v>
      </c>
      <c r="F136" s="10"/>
    </row>
    <row r="137" spans="3:6" ht="12.75">
      <c r="C137" s="16"/>
      <c r="D137" t="s">
        <v>8</v>
      </c>
      <c r="E137" s="41" t="s">
        <v>40</v>
      </c>
      <c r="F137" s="10"/>
    </row>
    <row r="138" spans="3:6" ht="12.75">
      <c r="C138" s="16"/>
      <c r="D138" t="s">
        <v>11</v>
      </c>
      <c r="E138" s="41" t="s">
        <v>40</v>
      </c>
      <c r="F138" s="10"/>
    </row>
    <row r="139" spans="3:6" ht="12.75">
      <c r="C139" s="16"/>
      <c r="D139" t="s">
        <v>13</v>
      </c>
      <c r="E139" s="41" t="s">
        <v>40</v>
      </c>
      <c r="F139" s="10"/>
    </row>
    <row r="140" spans="3:6" ht="12.75">
      <c r="C140" s="16"/>
      <c r="D140" t="s">
        <v>22</v>
      </c>
      <c r="E140" s="41" t="s">
        <v>40</v>
      </c>
      <c r="F140" s="10"/>
    </row>
    <row r="141" spans="3:6" ht="12.75">
      <c r="C141" s="16"/>
      <c r="D141" t="s">
        <v>23</v>
      </c>
      <c r="E141" s="41" t="s">
        <v>40</v>
      </c>
      <c r="F141" s="10"/>
    </row>
    <row r="142" spans="1:6" ht="12.75">
      <c r="A142" s="210" t="s">
        <v>24</v>
      </c>
      <c r="B142" s="210"/>
      <c r="C142" t="str">
        <f>IF(AND(C134=4,C136=2,C140=1,C141=3,F134=129.8,F136=130,F140=140,F141=200),"ok","wrong")</f>
        <v>wrong</v>
      </c>
      <c r="F142" s="3"/>
    </row>
    <row r="143" spans="1:6" ht="12.75">
      <c r="A143" s="6"/>
      <c r="B143" s="6"/>
      <c r="C143" s="6"/>
      <c r="D143" s="6"/>
      <c r="E143" s="6"/>
      <c r="F143" s="8"/>
    </row>
  </sheetData>
  <sheetProtection sheet="1" objects="1" scenarios="1" selectLockedCells="1"/>
  <mergeCells count="30">
    <mergeCell ref="D131:E131"/>
    <mergeCell ref="A142:B142"/>
    <mergeCell ref="D103:E103"/>
    <mergeCell ref="A114:B114"/>
    <mergeCell ref="D117:E117"/>
    <mergeCell ref="A128:B128"/>
    <mergeCell ref="A105:F105"/>
    <mergeCell ref="A119:F119"/>
    <mergeCell ref="A133:F133"/>
    <mergeCell ref="D75:E75"/>
    <mergeCell ref="A86:B86"/>
    <mergeCell ref="D89:E89"/>
    <mergeCell ref="A100:B100"/>
    <mergeCell ref="A77:F77"/>
    <mergeCell ref="A91:F91"/>
    <mergeCell ref="D47:E47"/>
    <mergeCell ref="A58:B58"/>
    <mergeCell ref="D61:E61"/>
    <mergeCell ref="A72:B72"/>
    <mergeCell ref="A49:F49"/>
    <mergeCell ref="A63:F63"/>
    <mergeCell ref="D19:E19"/>
    <mergeCell ref="A30:B30"/>
    <mergeCell ref="D33:E33"/>
    <mergeCell ref="A44:B44"/>
    <mergeCell ref="A35:F35"/>
    <mergeCell ref="A1:C1"/>
    <mergeCell ref="A2:F2"/>
    <mergeCell ref="D6:E6"/>
    <mergeCell ref="A16:B16"/>
  </mergeCells>
  <conditionalFormatting sqref="C16 C30 C44 C58 C72 C86 C100 C114 C128 C142">
    <cfRule type="cellIs" priority="1" dxfId="8" operator="equal" stopIfTrue="1">
      <formula>"ok"</formula>
    </cfRule>
    <cfRule type="cellIs" priority="2" dxfId="7" operator="notEqual" stopIfTrue="1">
      <formula>"ok"</formula>
    </cfRule>
  </conditionalFormatting>
  <conditionalFormatting sqref="F12">
    <cfRule type="cellIs" priority="3" dxfId="125" operator="notEqual" stopIfTrue="1">
      <formula>5</formula>
    </cfRule>
    <cfRule type="cellIs" priority="4" dxfId="8" operator="equal" stopIfTrue="1">
      <formula>5</formula>
    </cfRule>
  </conditionalFormatting>
  <conditionalFormatting sqref="C24 C39:C40 C66:C67 C136">
    <cfRule type="cellIs" priority="5" dxfId="8" operator="equal" stopIfTrue="1">
      <formula>2</formula>
    </cfRule>
    <cfRule type="cellIs" priority="6" dxfId="125" operator="notEqual" stopIfTrue="1">
      <formula>2</formula>
    </cfRule>
  </conditionalFormatting>
  <conditionalFormatting sqref="F24 C126:C127 C109:C113 C121:C124 C85 C98:C99 C96 C79 C137:C139 C107 C134:C135">
    <cfRule type="cellIs" priority="7" dxfId="8" operator="equal" stopIfTrue="1">
      <formula>4</formula>
    </cfRule>
    <cfRule type="cellIs" priority="8" dxfId="125" operator="notEqual" stopIfTrue="1">
      <formula>4</formula>
    </cfRule>
  </conditionalFormatting>
  <conditionalFormatting sqref="C26 C42 C78 C80:C84 C93:C94 C97 C108 C120 C125 C140 F108">
    <cfRule type="cellIs" priority="9" dxfId="8" operator="equal" stopIfTrue="1">
      <formula>1</formula>
    </cfRule>
    <cfRule type="cellIs" priority="10" dxfId="125" operator="notEqual" stopIfTrue="1">
      <formula>1</formula>
    </cfRule>
  </conditionalFormatting>
  <conditionalFormatting sqref="F26 F95">
    <cfRule type="cellIs" priority="11" dxfId="8" operator="equal" stopIfTrue="1">
      <formula>5</formula>
    </cfRule>
    <cfRule type="cellIs" priority="12" dxfId="125" operator="notEqual" stopIfTrue="1">
      <formula>5</formula>
    </cfRule>
  </conditionalFormatting>
  <conditionalFormatting sqref="C36:C38 C41 C43 F36:F38 F41 F43 C50:C53 C55:C57 F50:F53 F55:F57 C65 C68:C70 F65 F68:F70 F109:F113 F79 F137:F139 F96 F135 F98:F99 F126:F127 F121:F124 F107">
    <cfRule type="cellIs" priority="13" dxfId="7" operator="notEqual" stopIfTrue="1">
      <formula>0</formula>
    </cfRule>
    <cfRule type="cellIs" priority="14" dxfId="125" operator="equal" stopIfTrue="1">
      <formula>0</formula>
    </cfRule>
  </conditionalFormatting>
  <conditionalFormatting sqref="C54 C64 C71 C92 C95 C106 C141">
    <cfRule type="cellIs" priority="15" dxfId="8" operator="equal" stopIfTrue="1">
      <formula>3</formula>
    </cfRule>
    <cfRule type="cellIs" priority="16" dxfId="125" operator="notEqual" stopIfTrue="1">
      <formula>3</formula>
    </cfRule>
  </conditionalFormatting>
  <conditionalFormatting sqref="F39">
    <cfRule type="cellIs" priority="17" dxfId="8" operator="equal" stopIfTrue="1">
      <formula>8</formula>
    </cfRule>
    <cfRule type="cellIs" priority="18" dxfId="125" operator="notEqual" stopIfTrue="1">
      <formula>8</formula>
    </cfRule>
  </conditionalFormatting>
  <conditionalFormatting sqref="F40 F54 F97">
    <cfRule type="cellIs" priority="19" dxfId="8" operator="equal" stopIfTrue="1">
      <formula>10</formula>
    </cfRule>
    <cfRule type="cellIs" priority="20" dxfId="125" operator="notEqual" stopIfTrue="1">
      <formula>10</formula>
    </cfRule>
  </conditionalFormatting>
  <conditionalFormatting sqref="F42 F125">
    <cfRule type="cellIs" priority="21" dxfId="8" operator="equal" stopIfTrue="1">
      <formula>20</formula>
    </cfRule>
    <cfRule type="cellIs" priority="22" dxfId="125" operator="notEqual" stopIfTrue="1">
      <formula>20</formula>
    </cfRule>
  </conditionalFormatting>
  <conditionalFormatting sqref="F64">
    <cfRule type="cellIs" priority="23" dxfId="8" operator="equal" stopIfTrue="1">
      <formula>39.3</formula>
    </cfRule>
    <cfRule type="cellIs" priority="24" dxfId="125" operator="notEqual" stopIfTrue="1">
      <formula>39.3</formula>
    </cfRule>
  </conditionalFormatting>
  <conditionalFormatting sqref="F66">
    <cfRule type="cellIs" priority="25" dxfId="125" operator="equal" stopIfTrue="1">
      <formula>0</formula>
    </cfRule>
    <cfRule type="cellIs" priority="26" dxfId="8" operator="equal" stopIfTrue="1">
      <formula>39.5</formula>
    </cfRule>
  </conditionalFormatting>
  <conditionalFormatting sqref="F67">
    <cfRule type="cellIs" priority="27" dxfId="8" operator="equal" stopIfTrue="1">
      <formula>40</formula>
    </cfRule>
    <cfRule type="cellIs" priority="28" dxfId="125" operator="notEqual" stopIfTrue="1">
      <formula>40</formula>
    </cfRule>
  </conditionalFormatting>
  <conditionalFormatting sqref="F71">
    <cfRule type="cellIs" priority="29" dxfId="8" operator="equal" stopIfTrue="1">
      <formula>100</formula>
    </cfRule>
  </conditionalFormatting>
  <conditionalFormatting sqref="F80">
    <cfRule type="cellIs" priority="30" dxfId="8" operator="equal" stopIfTrue="1">
      <formula>603.75</formula>
    </cfRule>
  </conditionalFormatting>
  <conditionalFormatting sqref="F78">
    <cfRule type="cellIs" priority="31" dxfId="8" operator="equal" stopIfTrue="1">
      <formula>603.65</formula>
    </cfRule>
  </conditionalFormatting>
  <conditionalFormatting sqref="F81">
    <cfRule type="cellIs" priority="32" dxfId="8" operator="equal" stopIfTrue="1">
      <formula>604</formula>
    </cfRule>
  </conditionalFormatting>
  <conditionalFormatting sqref="F82">
    <cfRule type="cellIs" priority="33" dxfId="8" operator="equal" stopIfTrue="1">
      <formula>605</formula>
    </cfRule>
  </conditionalFormatting>
  <conditionalFormatting sqref="F83">
    <cfRule type="cellIs" priority="34" dxfId="8" operator="equal" stopIfTrue="1">
      <formula>610</formula>
    </cfRule>
  </conditionalFormatting>
  <conditionalFormatting sqref="F84">
    <cfRule type="cellIs" priority="35" dxfId="8" operator="equal" stopIfTrue="1">
      <formula>620</formula>
    </cfRule>
  </conditionalFormatting>
  <conditionalFormatting sqref="F85">
    <cfRule type="cellIs" priority="36" dxfId="8" operator="equal" stopIfTrue="1">
      <formula>700</formula>
    </cfRule>
  </conditionalFormatting>
  <conditionalFormatting sqref="F92">
    <cfRule type="cellIs" priority="37" dxfId="8" operator="equal" stopIfTrue="1">
      <formula>4.1</formula>
    </cfRule>
  </conditionalFormatting>
  <conditionalFormatting sqref="F93">
    <cfRule type="cellIs" priority="38" dxfId="8" operator="equal" stopIfTrue="1">
      <formula>4.15</formula>
    </cfRule>
  </conditionalFormatting>
  <conditionalFormatting sqref="F94">
    <cfRule type="cellIs" priority="39" dxfId="8" operator="equal" stopIfTrue="1">
      <formula>4.25</formula>
    </cfRule>
  </conditionalFormatting>
  <conditionalFormatting sqref="F106">
    <cfRule type="cellIs" priority="40" dxfId="8" operator="equal" stopIfTrue="1">
      <formula>0.9</formula>
    </cfRule>
  </conditionalFormatting>
  <conditionalFormatting sqref="F120">
    <cfRule type="cellIs" priority="41" dxfId="8" operator="equal" stopIfTrue="1">
      <formula>15</formula>
    </cfRule>
  </conditionalFormatting>
  <conditionalFormatting sqref="F134">
    <cfRule type="cellIs" priority="42" dxfId="8" operator="equal" stopIfTrue="1">
      <formula>129.8</formula>
    </cfRule>
  </conditionalFormatting>
  <conditionalFormatting sqref="F136">
    <cfRule type="cellIs" priority="43" dxfId="8" operator="equal" stopIfTrue="1">
      <formula>130</formula>
    </cfRule>
  </conditionalFormatting>
  <conditionalFormatting sqref="F140">
    <cfRule type="cellIs" priority="44" dxfId="8" operator="equal" stopIfTrue="1">
      <formula>140</formula>
    </cfRule>
  </conditionalFormatting>
  <conditionalFormatting sqref="F141">
    <cfRule type="cellIs" priority="45" dxfId="8" operator="equal" stopIfTrue="1">
      <formula>200</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L39"/>
  <sheetViews>
    <sheetView zoomScalePageLayoutView="0" workbookViewId="0" topLeftCell="A1">
      <selection activeCell="D13" sqref="D13"/>
    </sheetView>
  </sheetViews>
  <sheetFormatPr defaultColWidth="9.140625" defaultRowHeight="12.75"/>
  <sheetData>
    <row r="1" spans="1:12" ht="15.75">
      <c r="A1" s="213" t="str">
        <f>Scores!B1</f>
        <v>Your Name Here!</v>
      </c>
      <c r="B1" s="213"/>
      <c r="C1" s="213"/>
      <c r="D1" s="188"/>
      <c r="E1" s="189"/>
      <c r="F1" s="190" t="s">
        <v>2</v>
      </c>
      <c r="G1" s="190">
        <f>COUNTIF(C30:F39,"looks ok")</f>
        <v>0</v>
      </c>
      <c r="H1" s="180" t="s">
        <v>136</v>
      </c>
      <c r="I1" s="182">
        <f>Scores!C13</f>
        <v>0</v>
      </c>
      <c r="J1" s="184"/>
      <c r="K1" s="184"/>
      <c r="L1" s="184"/>
    </row>
    <row r="2" spans="1:12" ht="12.75">
      <c r="A2" s="217" t="s">
        <v>41</v>
      </c>
      <c r="B2" s="218"/>
      <c r="C2" s="218"/>
      <c r="D2" s="218"/>
      <c r="E2" s="218"/>
      <c r="F2" s="218"/>
      <c r="G2" s="218"/>
      <c r="H2" s="218"/>
      <c r="I2" s="218"/>
      <c r="J2" s="218"/>
      <c r="K2" s="218"/>
      <c r="L2" s="218"/>
    </row>
    <row r="3" spans="1:12" ht="12.75">
      <c r="A3" s="218"/>
      <c r="B3" s="218"/>
      <c r="C3" s="218"/>
      <c r="D3" s="218"/>
      <c r="E3" s="218"/>
      <c r="F3" s="218"/>
      <c r="G3" s="218"/>
      <c r="H3" s="218"/>
      <c r="I3" s="218"/>
      <c r="J3" s="218"/>
      <c r="K3" s="218"/>
      <c r="L3" s="218"/>
    </row>
    <row r="4" spans="1:12" ht="12.75">
      <c r="A4" s="218"/>
      <c r="B4" s="218"/>
      <c r="C4" s="218"/>
      <c r="D4" s="218"/>
      <c r="E4" s="218"/>
      <c r="F4" s="218"/>
      <c r="G4" s="218"/>
      <c r="H4" s="218"/>
      <c r="I4" s="218"/>
      <c r="J4" s="218"/>
      <c r="K4" s="218"/>
      <c r="L4" s="218"/>
    </row>
    <row r="5" spans="1:12" ht="15">
      <c r="A5" s="219" t="s">
        <v>42</v>
      </c>
      <c r="B5" s="219"/>
      <c r="C5" s="219"/>
      <c r="D5" s="219"/>
      <c r="E5" s="219"/>
      <c r="F5" s="219"/>
      <c r="G5" s="219"/>
      <c r="H5" s="219"/>
      <c r="I5" s="219"/>
      <c r="J5" s="219"/>
      <c r="K5" s="219"/>
      <c r="L5" s="219"/>
    </row>
    <row r="6" spans="1:12" ht="15">
      <c r="A6" s="219" t="s">
        <v>43</v>
      </c>
      <c r="B6" s="219"/>
      <c r="C6" s="219"/>
      <c r="D6" s="219"/>
      <c r="E6" s="219"/>
      <c r="F6" s="219"/>
      <c r="G6" s="219"/>
      <c r="H6" s="219"/>
      <c r="I6" s="219"/>
      <c r="J6" s="219"/>
      <c r="K6" s="219"/>
      <c r="L6" s="219"/>
    </row>
    <row r="7" spans="1:12" ht="15.75" thickBot="1">
      <c r="A7" s="219" t="s">
        <v>44</v>
      </c>
      <c r="B7" s="219"/>
      <c r="C7" s="219"/>
      <c r="D7" s="219"/>
      <c r="E7" s="219"/>
      <c r="F7" s="219"/>
      <c r="G7" s="219"/>
      <c r="H7" s="219"/>
      <c r="I7" s="219"/>
      <c r="J7" s="219"/>
      <c r="K7" s="219"/>
      <c r="L7" s="219"/>
    </row>
    <row r="8" spans="1:12" ht="13.5" thickTop="1">
      <c r="A8" s="42"/>
      <c r="B8" s="43"/>
      <c r="C8" s="44"/>
      <c r="D8" s="221" t="s">
        <v>45</v>
      </c>
      <c r="E8" s="222"/>
      <c r="F8" s="222"/>
      <c r="G8" s="223"/>
      <c r="H8" s="222" t="s">
        <v>46</v>
      </c>
      <c r="I8" s="222"/>
      <c r="J8" s="222"/>
      <c r="K8" s="227"/>
      <c r="L8" s="229" t="s">
        <v>47</v>
      </c>
    </row>
    <row r="9" spans="1:12" ht="12.75">
      <c r="A9" s="42"/>
      <c r="B9" s="45"/>
      <c r="C9" s="46"/>
      <c r="D9" s="224"/>
      <c r="E9" s="225"/>
      <c r="F9" s="225"/>
      <c r="G9" s="226"/>
      <c r="H9" s="225"/>
      <c r="I9" s="225"/>
      <c r="J9" s="225"/>
      <c r="K9" s="228"/>
      <c r="L9" s="230"/>
    </row>
    <row r="10" spans="1:12" ht="12.75">
      <c r="A10" s="42"/>
      <c r="B10" s="45"/>
      <c r="C10" s="46"/>
      <c r="D10" s="47">
        <v>0.01</v>
      </c>
      <c r="E10" s="48">
        <v>0.05</v>
      </c>
      <c r="F10" s="49">
        <v>0.1</v>
      </c>
      <c r="G10" s="50">
        <v>0.25</v>
      </c>
      <c r="H10" s="51">
        <v>1</v>
      </c>
      <c r="I10" s="51">
        <v>5</v>
      </c>
      <c r="J10" s="51">
        <v>10</v>
      </c>
      <c r="K10" s="52">
        <v>20</v>
      </c>
      <c r="L10" s="53"/>
    </row>
    <row r="11" spans="1:12" ht="12.75">
      <c r="A11" s="42"/>
      <c r="B11" s="45"/>
      <c r="C11" s="46"/>
      <c r="D11" s="54"/>
      <c r="E11" s="55"/>
      <c r="F11" s="55"/>
      <c r="G11" s="56"/>
      <c r="H11" s="55"/>
      <c r="I11" s="55"/>
      <c r="J11" s="55"/>
      <c r="K11" s="57"/>
      <c r="L11" s="53"/>
    </row>
    <row r="12" spans="1:12" ht="12.75">
      <c r="A12" s="58"/>
      <c r="B12" s="59" t="s">
        <v>48</v>
      </c>
      <c r="C12" s="60">
        <v>56.92</v>
      </c>
      <c r="D12" s="61">
        <v>2</v>
      </c>
      <c r="E12" s="61">
        <v>1</v>
      </c>
      <c r="F12" s="61">
        <v>1</v>
      </c>
      <c r="G12" s="61">
        <v>3</v>
      </c>
      <c r="H12" s="61">
        <v>1</v>
      </c>
      <c r="I12" s="62">
        <v>1</v>
      </c>
      <c r="J12" s="61">
        <v>1</v>
      </c>
      <c r="K12" s="61">
        <v>2</v>
      </c>
      <c r="L12" s="63">
        <f>+(D12*$D$10)+(E12*E$10)+(F12*F$10)+(G12*G$10)+(H12*H$10)+(I12*I$10)+(J12*J$10)+(K12*K$10)</f>
        <v>56.92</v>
      </c>
    </row>
    <row r="13" spans="1:12" ht="15">
      <c r="A13" s="65" t="str">
        <f>IF(AND($D$13=2,$G$13=1,$H$13=3,$J$13=1,$K$13=1,$C$13=$L$13),"looks ok","Wrong")</f>
        <v>Wrong</v>
      </c>
      <c r="B13" s="66" t="s">
        <v>49</v>
      </c>
      <c r="C13" s="51">
        <v>33.27</v>
      </c>
      <c r="D13" s="61"/>
      <c r="E13" s="61"/>
      <c r="F13" s="61"/>
      <c r="G13" s="61"/>
      <c r="H13" s="61"/>
      <c r="I13" s="61"/>
      <c r="J13" s="61"/>
      <c r="K13" s="61"/>
      <c r="L13" s="67">
        <f aca="true" t="shared" si="0" ref="L13:L22">+(D13*$D$10)+(E13*E$10)+(F13*F$10)+(G13*G$10)+(H13*H$10)+(I13*I$10)+(J13*J$10)+(K13*K$10)</f>
        <v>0</v>
      </c>
    </row>
    <row r="14" spans="1:12" ht="15">
      <c r="A14" s="65" t="str">
        <f>IF(AND($E$14=1,$H$14=2,$C$14=$L$14),"looks ok","Wrong")</f>
        <v>Wrong</v>
      </c>
      <c r="B14" s="66" t="s">
        <v>50</v>
      </c>
      <c r="C14" s="51">
        <v>2.05</v>
      </c>
      <c r="D14" s="61"/>
      <c r="E14" s="62"/>
      <c r="F14" s="61"/>
      <c r="G14" s="61"/>
      <c r="H14" s="61"/>
      <c r="I14" s="61"/>
      <c r="J14" s="61"/>
      <c r="K14" s="186"/>
      <c r="L14" s="67">
        <f t="shared" si="0"/>
        <v>0</v>
      </c>
    </row>
    <row r="15" spans="1:12" ht="15">
      <c r="A15" s="65" t="str">
        <f>IF(AND($E$15=1,$F$15=1,$I$15=1,$J$15=1,$K$15=4,$C$15=$L$15),"looks ok","Wrong")</f>
        <v>Wrong</v>
      </c>
      <c r="B15" s="66" t="s">
        <v>51</v>
      </c>
      <c r="C15" s="51">
        <v>95.15</v>
      </c>
      <c r="D15" s="61"/>
      <c r="E15" s="62"/>
      <c r="F15" s="61"/>
      <c r="G15" s="61"/>
      <c r="H15" s="61"/>
      <c r="I15" s="62"/>
      <c r="J15" s="61"/>
      <c r="K15" s="61"/>
      <c r="L15" s="67">
        <f t="shared" si="0"/>
        <v>0</v>
      </c>
    </row>
    <row r="16" spans="1:12" ht="15">
      <c r="A16" s="65" t="str">
        <f>IF(AND($G$16=1,$H$16=1,$I$16=1,$K$16=1,$C$16=$L$16),"looks ok","Wrong")</f>
        <v>Wrong</v>
      </c>
      <c r="B16" s="66" t="s">
        <v>52</v>
      </c>
      <c r="C16" s="51">
        <v>26.25</v>
      </c>
      <c r="D16" s="61"/>
      <c r="E16" s="61"/>
      <c r="F16" s="61"/>
      <c r="G16" s="61"/>
      <c r="H16" s="61"/>
      <c r="I16" s="62"/>
      <c r="J16" s="61"/>
      <c r="K16" s="61"/>
      <c r="L16" s="67">
        <f t="shared" si="0"/>
        <v>0</v>
      </c>
    </row>
    <row r="17" spans="1:12" ht="15">
      <c r="A17" s="65" t="str">
        <f>IF(AND($D$17=1,$E$17=1,$G$17=2,$I$17=1,$J$17=1,$K$17=1,$C$17=$L$17),"looks ok","Wrong")</f>
        <v>Wrong</v>
      </c>
      <c r="B17" s="66" t="s">
        <v>53</v>
      </c>
      <c r="C17" s="51">
        <v>35.56</v>
      </c>
      <c r="D17" s="61"/>
      <c r="E17" s="62"/>
      <c r="F17" s="61"/>
      <c r="G17" s="61"/>
      <c r="H17" s="61"/>
      <c r="I17" s="62"/>
      <c r="J17" s="61"/>
      <c r="K17" s="61"/>
      <c r="L17" s="67">
        <f t="shared" si="0"/>
        <v>0</v>
      </c>
    </row>
    <row r="18" spans="1:12" ht="15">
      <c r="A18" s="65" t="str">
        <f>IF(AND($D$18=4,$F$18=1,$G$18=3,$H$18=4,$I$18=0,$J$18=1,$K$18=0,$C$18=$L$18),"looks ok","Wrong")</f>
        <v>Wrong</v>
      </c>
      <c r="B18" s="66" t="s">
        <v>54</v>
      </c>
      <c r="C18" s="51">
        <v>14.89</v>
      </c>
      <c r="D18" s="61"/>
      <c r="E18" s="61"/>
      <c r="F18" s="61"/>
      <c r="G18" s="61"/>
      <c r="H18" s="61"/>
      <c r="I18" s="62"/>
      <c r="J18" s="61"/>
      <c r="K18" s="186"/>
      <c r="L18" s="67">
        <f t="shared" si="0"/>
        <v>0</v>
      </c>
    </row>
    <row r="19" spans="1:12" ht="15">
      <c r="A19" s="65" t="str">
        <f>IF(AND($D$19=2,$E$19=0,$F$19=1,$G$19=0,$H$19=4,$I$19=0,$C$19=$L$19),"looks ok","Wrong")</f>
        <v>Wrong</v>
      </c>
      <c r="B19" s="66" t="s">
        <v>55</v>
      </c>
      <c r="C19" s="51">
        <v>4.12</v>
      </c>
      <c r="D19" s="61"/>
      <c r="E19" s="61"/>
      <c r="F19" s="61"/>
      <c r="G19" s="61"/>
      <c r="H19" s="61"/>
      <c r="I19" s="61"/>
      <c r="J19" s="61"/>
      <c r="K19" s="186"/>
      <c r="L19" s="67">
        <f t="shared" si="0"/>
        <v>0</v>
      </c>
    </row>
    <row r="20" spans="1:12" ht="15">
      <c r="A20" s="65" t="str">
        <f>IF(AND($D$20=1,$E$20=1,$F$20=0,$G$20=1,$H$20=3,$I$20=0,$J$20=1,$K$20=0,$C$20=$L$20),"looks ok","Wrong")</f>
        <v>Wrong</v>
      </c>
      <c r="B20" s="66" t="s">
        <v>56</v>
      </c>
      <c r="C20" s="51">
        <v>13.31</v>
      </c>
      <c r="D20" s="61"/>
      <c r="E20" s="62"/>
      <c r="F20" s="61"/>
      <c r="G20" s="61"/>
      <c r="H20" s="61"/>
      <c r="I20" s="61"/>
      <c r="J20" s="61"/>
      <c r="K20" s="186"/>
      <c r="L20" s="67">
        <f t="shared" si="0"/>
        <v>0</v>
      </c>
    </row>
    <row r="21" spans="1:12" ht="15">
      <c r="A21" s="65" t="str">
        <f>IF(AND($D$21=0,$E$21=1,$F$21=0,$G$21=1,$H$21=0,$I$21=1,$J$21=0,$K$21=5,$C$21=$L$21),"looks ok","Wrong")</f>
        <v>Wrong</v>
      </c>
      <c r="B21" s="66" t="s">
        <v>57</v>
      </c>
      <c r="C21" s="51">
        <v>105.3</v>
      </c>
      <c r="D21" s="61"/>
      <c r="E21" s="62"/>
      <c r="F21" s="61"/>
      <c r="G21" s="61"/>
      <c r="H21" s="61"/>
      <c r="I21" s="62"/>
      <c r="J21" s="61"/>
      <c r="K21" s="61"/>
      <c r="L21" s="67">
        <f t="shared" si="0"/>
        <v>0</v>
      </c>
    </row>
    <row r="22" spans="1:12" ht="15.75" thickBot="1">
      <c r="A22" s="65" t="str">
        <f>IF(AND($D$22=0,$E$22=0,$F$22=2,$G$22=3,$H$22=4,$I$22=1,$J$22=0,$K$22=4,$C$22=$L$22),"looks ok","Wrong")</f>
        <v>Wrong</v>
      </c>
      <c r="B22" s="68" t="s">
        <v>58</v>
      </c>
      <c r="C22" s="69">
        <v>89.95</v>
      </c>
      <c r="D22" s="70"/>
      <c r="E22" s="187"/>
      <c r="F22" s="61"/>
      <c r="G22" s="61"/>
      <c r="H22" s="61"/>
      <c r="I22" s="62"/>
      <c r="J22" s="187"/>
      <c r="K22" s="61"/>
      <c r="L22" s="71">
        <f t="shared" si="0"/>
        <v>0</v>
      </c>
    </row>
    <row r="23" spans="1:12" ht="13.5" thickTop="1">
      <c r="A23" s="42"/>
      <c r="B23" s="42"/>
      <c r="C23" s="72"/>
      <c r="D23" s="73"/>
      <c r="E23" s="73"/>
      <c r="F23" s="73"/>
      <c r="G23" s="73"/>
      <c r="H23" s="73"/>
      <c r="I23" s="73"/>
      <c r="J23" s="73"/>
      <c r="K23" s="74"/>
      <c r="L23" s="42"/>
    </row>
    <row r="24" spans="1:12" ht="12.75">
      <c r="A24" s="42"/>
      <c r="B24" s="42"/>
      <c r="C24" s="72"/>
      <c r="D24" s="42"/>
      <c r="E24" s="42"/>
      <c r="F24" s="42"/>
      <c r="G24" s="42"/>
      <c r="H24" s="42"/>
      <c r="I24" s="42"/>
      <c r="J24" s="42"/>
      <c r="K24" s="42"/>
      <c r="L24" s="42"/>
    </row>
    <row r="25" spans="1:12" ht="12.75">
      <c r="A25" s="220"/>
      <c r="B25" s="220"/>
      <c r="C25" s="220"/>
      <c r="D25" s="220"/>
      <c r="E25" s="220"/>
      <c r="F25" s="220"/>
      <c r="G25" s="220"/>
      <c r="H25" s="220"/>
      <c r="I25" s="220"/>
      <c r="J25" s="220"/>
      <c r="K25" s="220"/>
      <c r="L25" s="220"/>
    </row>
    <row r="26" spans="1:12" ht="12.75">
      <c r="A26" s="220"/>
      <c r="B26" s="220"/>
      <c r="C26" s="220"/>
      <c r="D26" s="220"/>
      <c r="E26" s="220"/>
      <c r="F26" s="220"/>
      <c r="G26" s="220"/>
      <c r="H26" s="220"/>
      <c r="I26" s="220"/>
      <c r="J26" s="220"/>
      <c r="K26" s="220"/>
      <c r="L26" s="220"/>
    </row>
    <row r="27" spans="1:3" ht="12.75">
      <c r="A27" s="42"/>
      <c r="B27" s="42"/>
      <c r="C27" s="72"/>
    </row>
    <row r="28" spans="1:3" ht="12.75">
      <c r="A28" s="42" t="s">
        <v>59</v>
      </c>
      <c r="B28" s="42"/>
      <c r="C28" s="72"/>
    </row>
    <row r="29" spans="1:3" ht="12.75">
      <c r="A29" s="42" t="s">
        <v>48</v>
      </c>
      <c r="B29" s="42"/>
      <c r="C29" s="65" t="str">
        <f>IF(AND(D12=2,E12=1,F12=1,G12=3,H12=1,I12=1,J12=1,K12=2,C12=L12),"looks ok","Check the number  of coins or bills")</f>
        <v>looks ok</v>
      </c>
    </row>
    <row r="30" spans="1:3" ht="12.75">
      <c r="A30" s="42" t="s">
        <v>60</v>
      </c>
      <c r="B30" s="42"/>
      <c r="C30" s="65" t="str">
        <f>IF(AND($D$13=2,$G$13=1,$H$13=3,$J$13=1,$K$13=1,$C$13=$L$13),"looks ok","Wrong")</f>
        <v>Wrong</v>
      </c>
    </row>
    <row r="31" spans="1:3" ht="12.75">
      <c r="A31" s="42" t="s">
        <v>61</v>
      </c>
      <c r="B31" s="42"/>
      <c r="C31" s="65" t="str">
        <f>IF(AND($E$14=1,$H$14=2,$C$14=$L$14),"looks ok","Wrong")</f>
        <v>Wrong</v>
      </c>
    </row>
    <row r="32" spans="1:3" ht="12.75">
      <c r="A32" s="42" t="s">
        <v>62</v>
      </c>
      <c r="B32" s="42"/>
      <c r="C32" s="65" t="str">
        <f>IF(AND($E$15=1,$F$15=1,$I$15=1,$J$15=1,$K$15=4,$C$15=$L$15),"looks ok","Wrong")</f>
        <v>Wrong</v>
      </c>
    </row>
    <row r="33" spans="1:3" ht="12.75">
      <c r="A33" s="42" t="s">
        <v>63</v>
      </c>
      <c r="B33" s="42"/>
      <c r="C33" s="65" t="str">
        <f>IF(AND($G$16=1,$H$16=1,$I$16=1,$K$16=1,$C$16=$L$16),"looks ok","Wrong")</f>
        <v>Wrong</v>
      </c>
    </row>
    <row r="34" spans="1:3" ht="12.75">
      <c r="A34" s="42" t="s">
        <v>64</v>
      </c>
      <c r="B34" s="42"/>
      <c r="C34" s="65" t="str">
        <f>IF(AND($D$17=1,$E$17=1,$G$17=2,$I$17=1,$J$17=1,$K$17=1,$C$17=$L$17),"looks ok","Wrong")</f>
        <v>Wrong</v>
      </c>
    </row>
    <row r="35" spans="1:3" ht="12.75">
      <c r="A35" s="42" t="s">
        <v>65</v>
      </c>
      <c r="B35" s="42"/>
      <c r="C35" s="65" t="str">
        <f>IF(AND($D$18=4,$F$18=1,$G$18=3,$H$18=4,$I$18=0,$J$18=1,$K$18=0,$C$18=$L$18),"looks ok","Wrong")</f>
        <v>Wrong</v>
      </c>
    </row>
    <row r="36" spans="1:3" ht="12.75">
      <c r="A36" s="42" t="s">
        <v>66</v>
      </c>
      <c r="B36" s="42"/>
      <c r="C36" s="65" t="str">
        <f>IF(AND($D$19=2,$E$19=0,$F$19=1,$G$19=0,$H$19=4,$I$19=0,$C$19=$L$19),"looks ok","Wrong")</f>
        <v>Wrong</v>
      </c>
    </row>
    <row r="37" spans="1:3" ht="12.75">
      <c r="A37" s="42" t="s">
        <v>67</v>
      </c>
      <c r="B37" s="42"/>
      <c r="C37" s="65" t="str">
        <f>IF(AND($D$20=1,$E$20=1,$F$20=0,$G$20=1,$H$20=3,$I$20=0,$J$20=1,$K$20=0,$C$20=$L$20),"looks ok","Wrong")</f>
        <v>Wrong</v>
      </c>
    </row>
    <row r="38" spans="1:3" ht="12.75">
      <c r="A38" s="42" t="s">
        <v>68</v>
      </c>
      <c r="B38" s="42"/>
      <c r="C38" s="65" t="str">
        <f>IF(AND($D$21=0,$E$21=1,$F$21=0,$G$21=1,$H$21=0,$I$21=1,$J$21=0,$K$21=5,$C$21=$L$21),"looks ok","Wrong")</f>
        <v>Wrong</v>
      </c>
    </row>
    <row r="39" spans="1:3" ht="12.75">
      <c r="A39" s="42" t="s">
        <v>69</v>
      </c>
      <c r="B39" s="42"/>
      <c r="C39" s="65" t="str">
        <f>IF(AND($D$22=0,$E$22=0,$F$22=2,$G$22=3,$H$22=4,$I$22=1,$J$22=0,$K$22=4,$C$22=$L$22),"looks ok","Wrong")</f>
        <v>Wrong</v>
      </c>
    </row>
  </sheetData>
  <sheetProtection sheet="1" objects="1" scenarios="1" selectLockedCells="1"/>
  <mergeCells count="9">
    <mergeCell ref="A1:C1"/>
    <mergeCell ref="A2:L4"/>
    <mergeCell ref="A5:L5"/>
    <mergeCell ref="A6:L6"/>
    <mergeCell ref="A25:L26"/>
    <mergeCell ref="A7:L7"/>
    <mergeCell ref="D8:G9"/>
    <mergeCell ref="H8:K9"/>
    <mergeCell ref="L8:L9"/>
  </mergeCells>
  <conditionalFormatting sqref="A13:A22 C29:C39">
    <cfRule type="cellIs" priority="1" dxfId="8" operator="equal" stopIfTrue="1">
      <formula>"looks ok"</formula>
    </cfRule>
    <cfRule type="cellIs" priority="2" dxfId="7" operator="notEqual" stopIfTrue="1">
      <formula>"looks ok"</formula>
    </cfRule>
  </conditionalFormatting>
  <conditionalFormatting sqref="I18">
    <cfRule type="cellIs" priority="3" dxfId="7" operator="greaterThan" stopIfTrue="1">
      <formula>1</formula>
    </cfRule>
  </conditionalFormatting>
  <conditionalFormatting sqref="D14:D16 D21:D22 E13 E18:E19 E22 F13:F14 E16:F16 F17 F20:F21 G14:G15 G19 H15 H17 H21 K18:K20 I13:I14 J16 J19 J21:J22 J14:K14 I19:I20">
    <cfRule type="cellIs" priority="4" dxfId="7" operator="greaterThan" stopIfTrue="1">
      <formula>0</formula>
    </cfRule>
  </conditionalFormatting>
  <conditionalFormatting sqref="D19 H14 D12:D13">
    <cfRule type="cellIs" priority="5" dxfId="7" operator="greaterThan" stopIfTrue="1">
      <formula>4</formula>
    </cfRule>
    <cfRule type="cellIs" priority="6" dxfId="14" operator="equal" stopIfTrue="1">
      <formula>2</formula>
    </cfRule>
  </conditionalFormatting>
  <conditionalFormatting sqref="D17 D20 H12 H16">
    <cfRule type="cellIs" priority="7" dxfId="7" operator="greaterThan" stopIfTrue="1">
      <formula>4</formula>
    </cfRule>
    <cfRule type="cellIs" priority="8" dxfId="14" operator="equal" stopIfTrue="1">
      <formula>1</formula>
    </cfRule>
  </conditionalFormatting>
  <conditionalFormatting sqref="D18 H18:H19 H22">
    <cfRule type="cellIs" priority="9" dxfId="7" operator="greaterThan" stopIfTrue="1">
      <formula>4</formula>
    </cfRule>
    <cfRule type="cellIs" priority="10" dxfId="14" operator="equal" stopIfTrue="1">
      <formula>4</formula>
    </cfRule>
  </conditionalFormatting>
  <conditionalFormatting sqref="E14:E15 E17 E20:E21 I21:I22 I15:I17 I12">
    <cfRule type="cellIs" priority="11" dxfId="7" operator="greaterThan" stopIfTrue="1">
      <formula>1</formula>
    </cfRule>
    <cfRule type="cellIs" priority="12" dxfId="14" operator="equal" stopIfTrue="1">
      <formula>1</formula>
    </cfRule>
  </conditionalFormatting>
  <conditionalFormatting sqref="F15 F18:F19 E12:F12 J12:J13 J15 J17:J18 J20">
    <cfRule type="cellIs" priority="13" dxfId="7" operator="greaterThan" stopIfTrue="1">
      <formula>2</formula>
    </cfRule>
    <cfRule type="cellIs" priority="14" dxfId="14" operator="equal" stopIfTrue="1">
      <formula>1</formula>
    </cfRule>
  </conditionalFormatting>
  <conditionalFormatting sqref="F22">
    <cfRule type="cellIs" priority="15" dxfId="7" operator="greaterThan" stopIfTrue="1">
      <formula>2</formula>
    </cfRule>
    <cfRule type="cellIs" priority="16" dxfId="14" operator="equal" stopIfTrue="1">
      <formula>2</formula>
    </cfRule>
  </conditionalFormatting>
  <conditionalFormatting sqref="G13 G16 G20:G21">
    <cfRule type="cellIs" priority="17" dxfId="7" operator="greaterThan" stopIfTrue="1">
      <formula>3</formula>
    </cfRule>
    <cfRule type="cellIs" priority="18" dxfId="14" operator="equal" stopIfTrue="1">
      <formula>1</formula>
    </cfRule>
  </conditionalFormatting>
  <conditionalFormatting sqref="G17">
    <cfRule type="cellIs" priority="19" dxfId="7" operator="greaterThan" stopIfTrue="1">
      <formula>3</formula>
    </cfRule>
    <cfRule type="cellIs" priority="20" dxfId="14" operator="equal" stopIfTrue="1">
      <formula>2</formula>
    </cfRule>
  </conditionalFormatting>
  <conditionalFormatting sqref="G18 G22 G12">
    <cfRule type="cellIs" priority="21" dxfId="7" operator="greaterThan" stopIfTrue="1">
      <formula>3</formula>
    </cfRule>
    <cfRule type="cellIs" priority="22" dxfId="14" operator="equal" stopIfTrue="1">
      <formula>3</formula>
    </cfRule>
  </conditionalFormatting>
  <conditionalFormatting sqref="H13 H20">
    <cfRule type="cellIs" priority="23" dxfId="7" operator="greaterThan" stopIfTrue="1">
      <formula>4</formula>
    </cfRule>
    <cfRule type="cellIs" priority="24" dxfId="14" operator="equal" stopIfTrue="1">
      <formula>3</formula>
    </cfRule>
  </conditionalFormatting>
  <conditionalFormatting sqref="K12">
    <cfRule type="cellIs" priority="25" dxfId="7" operator="greaterThan" stopIfTrue="1">
      <formula>5</formula>
    </cfRule>
    <cfRule type="cellIs" priority="26" dxfId="14" operator="equal" stopIfTrue="1">
      <formula>2</formula>
    </cfRule>
  </conditionalFormatting>
  <conditionalFormatting sqref="K13 K16:K17">
    <cfRule type="cellIs" priority="27" dxfId="7" operator="greaterThan" stopIfTrue="1">
      <formula>5</formula>
    </cfRule>
    <cfRule type="cellIs" priority="28" dxfId="14" operator="equal" stopIfTrue="1">
      <formula>1</formula>
    </cfRule>
  </conditionalFormatting>
  <conditionalFormatting sqref="K15 K22">
    <cfRule type="cellIs" priority="29" dxfId="7" operator="greaterThan" stopIfTrue="1">
      <formula>5</formula>
    </cfRule>
    <cfRule type="cellIs" priority="30" dxfId="14" operator="equal" stopIfTrue="1">
      <formula>4</formula>
    </cfRule>
  </conditionalFormatting>
  <conditionalFormatting sqref="K21">
    <cfRule type="cellIs" priority="31" dxfId="7" operator="greaterThan" stopIfTrue="1">
      <formula>5</formula>
    </cfRule>
    <cfRule type="cellIs" priority="32" dxfId="14" operator="equal" stopIfTrue="1">
      <formula>5</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39"/>
  <sheetViews>
    <sheetView zoomScalePageLayoutView="0" workbookViewId="0" topLeftCell="A1">
      <selection activeCell="F13" sqref="F13"/>
    </sheetView>
  </sheetViews>
  <sheetFormatPr defaultColWidth="9.140625" defaultRowHeight="12.75"/>
  <cols>
    <col min="5" max="5" width="11.8515625" style="0" customWidth="1"/>
  </cols>
  <sheetData>
    <row r="1" spans="1:10" ht="15.75">
      <c r="A1" s="208" t="str">
        <f>Scores!B1</f>
        <v>Your Name Here!</v>
      </c>
      <c r="B1" s="208"/>
      <c r="C1" s="208"/>
      <c r="D1" s="208"/>
      <c r="E1" s="208"/>
      <c r="F1" s="208"/>
      <c r="G1" s="195" t="s">
        <v>2</v>
      </c>
      <c r="H1" s="196">
        <f>COUNTIF(C30:F39,"looks ok")</f>
        <v>0</v>
      </c>
      <c r="I1" s="195" t="s">
        <v>136</v>
      </c>
      <c r="J1" s="196">
        <f>Scores!C13</f>
        <v>0</v>
      </c>
    </row>
    <row r="2" spans="1:16" ht="12.75">
      <c r="A2" s="217" t="s">
        <v>71</v>
      </c>
      <c r="B2" s="218"/>
      <c r="C2" s="218"/>
      <c r="D2" s="218"/>
      <c r="E2" s="218"/>
      <c r="F2" s="218"/>
      <c r="G2" s="218"/>
      <c r="H2" s="218"/>
      <c r="I2" s="218"/>
      <c r="J2" s="218"/>
      <c r="K2" s="218"/>
      <c r="L2" s="218"/>
      <c r="M2" s="218"/>
      <c r="N2" s="218"/>
      <c r="O2" s="42"/>
      <c r="P2" s="42"/>
    </row>
    <row r="3" spans="1:16" ht="12.75">
      <c r="A3" s="218"/>
      <c r="B3" s="218"/>
      <c r="C3" s="218"/>
      <c r="D3" s="218"/>
      <c r="E3" s="218"/>
      <c r="F3" s="218"/>
      <c r="G3" s="218"/>
      <c r="H3" s="218"/>
      <c r="I3" s="218"/>
      <c r="J3" s="218"/>
      <c r="K3" s="218"/>
      <c r="L3" s="218"/>
      <c r="M3" s="218"/>
      <c r="N3" s="218"/>
      <c r="O3" s="42"/>
      <c r="P3" s="42"/>
    </row>
    <row r="4" spans="1:16" ht="12.75">
      <c r="A4" s="218"/>
      <c r="B4" s="218"/>
      <c r="C4" s="218"/>
      <c r="D4" s="218"/>
      <c r="E4" s="218"/>
      <c r="F4" s="218"/>
      <c r="G4" s="218"/>
      <c r="H4" s="218"/>
      <c r="I4" s="218"/>
      <c r="J4" s="218"/>
      <c r="K4" s="218"/>
      <c r="L4" s="218"/>
      <c r="M4" s="218"/>
      <c r="N4" s="218"/>
      <c r="O4" s="42"/>
      <c r="P4" s="42"/>
    </row>
    <row r="5" spans="1:16" ht="15">
      <c r="A5" s="219" t="s">
        <v>72</v>
      </c>
      <c r="B5" s="219"/>
      <c r="C5" s="219"/>
      <c r="D5" s="219"/>
      <c r="E5" s="219"/>
      <c r="F5" s="219"/>
      <c r="G5" s="219"/>
      <c r="H5" s="219"/>
      <c r="I5" s="219"/>
      <c r="J5" s="219"/>
      <c r="K5" s="219"/>
      <c r="L5" s="219"/>
      <c r="M5" s="219"/>
      <c r="N5" s="219"/>
      <c r="O5" s="42"/>
      <c r="P5" s="42"/>
    </row>
    <row r="6" spans="1:16" ht="15">
      <c r="A6" s="219" t="s">
        <v>73</v>
      </c>
      <c r="B6" s="219"/>
      <c r="C6" s="219"/>
      <c r="D6" s="219"/>
      <c r="E6" s="219"/>
      <c r="F6" s="219"/>
      <c r="G6" s="219"/>
      <c r="H6" s="219"/>
      <c r="I6" s="219"/>
      <c r="J6" s="219"/>
      <c r="K6" s="219"/>
      <c r="L6" s="219"/>
      <c r="M6" s="219"/>
      <c r="N6" s="219"/>
      <c r="O6" s="42"/>
      <c r="P6" s="42"/>
    </row>
    <row r="7" spans="1:16" ht="15.75" thickBot="1">
      <c r="A7" s="76" t="s">
        <v>74</v>
      </c>
      <c r="B7" s="77"/>
      <c r="C7" s="78"/>
      <c r="D7" s="78"/>
      <c r="E7" s="78"/>
      <c r="F7" s="77"/>
      <c r="G7" s="77"/>
      <c r="H7" s="77"/>
      <c r="I7" s="77"/>
      <c r="J7" s="77"/>
      <c r="K7" s="77"/>
      <c r="L7" s="77"/>
      <c r="M7" s="77"/>
      <c r="N7" s="77"/>
      <c r="O7" s="42"/>
      <c r="P7" s="42"/>
    </row>
    <row r="8" spans="1:16" ht="13.5" thickTop="1">
      <c r="A8" s="42"/>
      <c r="B8" s="79"/>
      <c r="C8" s="232" t="s">
        <v>75</v>
      </c>
      <c r="D8" s="234" t="s">
        <v>76</v>
      </c>
      <c r="E8" s="80" t="s">
        <v>77</v>
      </c>
      <c r="F8" s="236" t="s">
        <v>45</v>
      </c>
      <c r="G8" s="237"/>
      <c r="H8" s="237"/>
      <c r="I8" s="238"/>
      <c r="J8" s="242" t="s">
        <v>46</v>
      </c>
      <c r="K8" s="242"/>
      <c r="L8" s="242"/>
      <c r="M8" s="243"/>
      <c r="N8" s="246" t="s">
        <v>78</v>
      </c>
      <c r="O8" s="248" t="s">
        <v>79</v>
      </c>
      <c r="P8" s="42"/>
    </row>
    <row r="9" spans="1:16" ht="12.75">
      <c r="A9" s="42"/>
      <c r="B9" s="81"/>
      <c r="C9" s="233"/>
      <c r="D9" s="235"/>
      <c r="E9" s="82"/>
      <c r="F9" s="239"/>
      <c r="G9" s="240"/>
      <c r="H9" s="240"/>
      <c r="I9" s="241"/>
      <c r="J9" s="244"/>
      <c r="K9" s="244"/>
      <c r="L9" s="244"/>
      <c r="M9" s="245"/>
      <c r="N9" s="247"/>
      <c r="O9" s="249"/>
      <c r="P9" s="42"/>
    </row>
    <row r="10" spans="1:16" ht="12.75">
      <c r="A10" s="42"/>
      <c r="B10" s="81"/>
      <c r="C10" s="233"/>
      <c r="D10" s="235"/>
      <c r="E10" s="82"/>
      <c r="F10" s="83">
        <v>0.01</v>
      </c>
      <c r="G10" s="84">
        <v>0.05</v>
      </c>
      <c r="H10" s="85">
        <v>0.1</v>
      </c>
      <c r="I10" s="86">
        <v>0.25</v>
      </c>
      <c r="J10" s="87">
        <v>1</v>
      </c>
      <c r="K10" s="87">
        <v>5</v>
      </c>
      <c r="L10" s="87">
        <v>10</v>
      </c>
      <c r="M10" s="88">
        <v>20</v>
      </c>
      <c r="N10" s="247"/>
      <c r="O10" s="249"/>
      <c r="P10" s="42"/>
    </row>
    <row r="11" spans="1:16" ht="12.75">
      <c r="A11" s="42"/>
      <c r="B11" s="81"/>
      <c r="C11" s="233"/>
      <c r="D11" s="235"/>
      <c r="E11" s="82"/>
      <c r="F11" s="47"/>
      <c r="G11" s="48"/>
      <c r="H11" s="48"/>
      <c r="I11" s="50"/>
      <c r="J11" s="48"/>
      <c r="K11" s="48"/>
      <c r="L11" s="48"/>
      <c r="M11" s="89"/>
      <c r="N11" s="247"/>
      <c r="O11" s="249"/>
      <c r="P11" s="42"/>
    </row>
    <row r="12" spans="1:16" ht="15.75">
      <c r="A12" s="42"/>
      <c r="B12" s="90" t="s">
        <v>48</v>
      </c>
      <c r="C12" s="60">
        <v>20</v>
      </c>
      <c r="D12" s="91">
        <v>13.76</v>
      </c>
      <c r="E12" s="149">
        <f>C12-D12</f>
        <v>6.24</v>
      </c>
      <c r="F12" s="92">
        <v>4</v>
      </c>
      <c r="G12" s="168"/>
      <c r="H12" s="93">
        <v>2</v>
      </c>
      <c r="I12" s="94"/>
      <c r="J12" s="93">
        <v>1</v>
      </c>
      <c r="K12" s="93">
        <v>1</v>
      </c>
      <c r="L12" s="169"/>
      <c r="M12" s="170"/>
      <c r="N12" s="97">
        <f>+(F12*$F$10)+(G12*G$10)+(H12*H$10)+(I12*I$10)+(J12*J$10)+(K12*K$10)+(L12*L$10)+(M12*M$10)</f>
        <v>6.24</v>
      </c>
      <c r="O12" s="98">
        <f>+N12+D12</f>
        <v>20</v>
      </c>
      <c r="P12" s="42"/>
    </row>
    <row r="13" spans="1:16" ht="15.75">
      <c r="A13" s="99" t="str">
        <f>IF(AND($F$13=3,$H$13=1,$I$13=2,$K$13=1,$C$13=$O$13),"looks ok","Wrong")</f>
        <v>Wrong</v>
      </c>
      <c r="B13" s="100" t="s">
        <v>49</v>
      </c>
      <c r="C13" s="51">
        <v>10</v>
      </c>
      <c r="D13" s="101">
        <v>4.37</v>
      </c>
      <c r="E13" s="150">
        <f aca="true" t="shared" si="0" ref="E13:E22">C13-D13</f>
        <v>5.63</v>
      </c>
      <c r="F13" s="70"/>
      <c r="G13" s="95"/>
      <c r="H13" s="95"/>
      <c r="I13" s="102"/>
      <c r="J13" s="95"/>
      <c r="K13" s="95"/>
      <c r="L13" s="95"/>
      <c r="M13" s="96"/>
      <c r="N13" s="103">
        <f aca="true" t="shared" si="1" ref="N13:N22">+(F13*$F$10)+(G13*G$10)+(H13*H$10)+(I13*I$10)+(J13*J$10)+(K13*K$10)+(L13*L$10)+(M13*M$10)</f>
        <v>0</v>
      </c>
      <c r="O13" s="104">
        <f aca="true" t="shared" si="2" ref="O13:O22">+N13+D13</f>
        <v>4.37</v>
      </c>
      <c r="P13" s="42"/>
    </row>
    <row r="14" spans="1:16" ht="15.75">
      <c r="A14" s="99" t="str">
        <f>IF(AND($F$14=1,$G$14=1,$I$14=3,$J$14=1,$K$14=1,$C$14=$O$14),"looks ok","Wrong")</f>
        <v>Wrong</v>
      </c>
      <c r="B14" s="100" t="s">
        <v>50</v>
      </c>
      <c r="C14" s="51">
        <v>10</v>
      </c>
      <c r="D14" s="101">
        <v>3.19</v>
      </c>
      <c r="E14" s="150">
        <f t="shared" si="0"/>
        <v>6.8100000000000005</v>
      </c>
      <c r="F14" s="70"/>
      <c r="G14" s="95"/>
      <c r="H14" s="95"/>
      <c r="I14" s="102"/>
      <c r="J14" s="70"/>
      <c r="K14" s="95"/>
      <c r="L14" s="95"/>
      <c r="M14" s="96"/>
      <c r="N14" s="103">
        <f t="shared" si="1"/>
        <v>0</v>
      </c>
      <c r="O14" s="104">
        <f t="shared" si="2"/>
        <v>3.19</v>
      </c>
      <c r="P14" s="42"/>
    </row>
    <row r="15" spans="1:16" ht="15.75">
      <c r="A15" s="99" t="str">
        <f>IF(AND($F$15=4,$I$15=2,$J$15=3,$C$15=$O$15),"looks ok","Wrong")</f>
        <v>Wrong</v>
      </c>
      <c r="B15" s="100" t="s">
        <v>51</v>
      </c>
      <c r="C15" s="51">
        <v>5</v>
      </c>
      <c r="D15" s="101">
        <v>1.46</v>
      </c>
      <c r="E15" s="150">
        <f t="shared" si="0"/>
        <v>3.54</v>
      </c>
      <c r="F15" s="70"/>
      <c r="G15" s="95"/>
      <c r="H15" s="95"/>
      <c r="I15" s="102"/>
      <c r="J15" s="70"/>
      <c r="K15" s="95"/>
      <c r="L15" s="95"/>
      <c r="M15" s="96"/>
      <c r="N15" s="103">
        <f t="shared" si="1"/>
        <v>0</v>
      </c>
      <c r="O15" s="104">
        <f t="shared" si="2"/>
        <v>1.46</v>
      </c>
      <c r="P15" s="42"/>
    </row>
    <row r="16" spans="1:16" ht="15.75">
      <c r="A16" s="99" t="str">
        <f>IF(AND($F$16=2,$H$16=2,$I$16=3,$J$16=2,$C$16=$O$16),"looks ok","Wrong")</f>
        <v>Wrong</v>
      </c>
      <c r="B16" s="100" t="s">
        <v>52</v>
      </c>
      <c r="C16" s="51">
        <v>10</v>
      </c>
      <c r="D16" s="101">
        <v>7.03</v>
      </c>
      <c r="E16" s="150">
        <f t="shared" si="0"/>
        <v>2.9699999999999998</v>
      </c>
      <c r="F16" s="70"/>
      <c r="G16" s="95"/>
      <c r="H16" s="95"/>
      <c r="I16" s="102"/>
      <c r="J16" s="70"/>
      <c r="K16" s="95"/>
      <c r="L16" s="95"/>
      <c r="M16" s="96"/>
      <c r="N16" s="103">
        <f t="shared" si="1"/>
        <v>0</v>
      </c>
      <c r="O16" s="104">
        <f t="shared" si="2"/>
        <v>7.03</v>
      </c>
      <c r="P16" s="42"/>
    </row>
    <row r="17" spans="1:16" ht="15.75">
      <c r="A17" s="99" t="str">
        <f>IF(AND($F$17=4,$I$17=3,$J$17=2,$C$17=$O$17),"looks ok","Wrong")</f>
        <v>Wrong</v>
      </c>
      <c r="B17" s="100" t="s">
        <v>53</v>
      </c>
      <c r="C17" s="51">
        <v>25</v>
      </c>
      <c r="D17" s="101">
        <v>22.21</v>
      </c>
      <c r="E17" s="150">
        <f t="shared" si="0"/>
        <v>2.789999999999999</v>
      </c>
      <c r="F17" s="70"/>
      <c r="G17" s="95"/>
      <c r="H17" s="95"/>
      <c r="I17" s="102"/>
      <c r="J17" s="70"/>
      <c r="K17" s="95"/>
      <c r="L17" s="95"/>
      <c r="M17" s="96"/>
      <c r="N17" s="103">
        <f t="shared" si="1"/>
        <v>0</v>
      </c>
      <c r="O17" s="104">
        <f t="shared" si="2"/>
        <v>22.21</v>
      </c>
      <c r="P17" s="42"/>
    </row>
    <row r="18" spans="1:16" ht="15.75">
      <c r="A18" s="99" t="str">
        <f>IF(AND($F$18=4,$G$18=1,$H$18=1,$I$18=3,$C$18=$O$18),"looks ok","Wrong")</f>
        <v>Wrong</v>
      </c>
      <c r="B18" s="100" t="s">
        <v>54</v>
      </c>
      <c r="C18" s="51">
        <v>20</v>
      </c>
      <c r="D18" s="101">
        <v>19.06</v>
      </c>
      <c r="E18" s="150">
        <f t="shared" si="0"/>
        <v>0.9400000000000013</v>
      </c>
      <c r="F18" s="70"/>
      <c r="G18" s="95"/>
      <c r="H18" s="95"/>
      <c r="I18" s="102"/>
      <c r="J18" s="95"/>
      <c r="K18" s="95"/>
      <c r="L18" s="95"/>
      <c r="M18" s="96"/>
      <c r="N18" s="103">
        <f t="shared" si="1"/>
        <v>0</v>
      </c>
      <c r="O18" s="104">
        <f t="shared" si="2"/>
        <v>19.06</v>
      </c>
      <c r="P18" s="42"/>
    </row>
    <row r="19" spans="1:16" ht="15.75">
      <c r="A19" s="99" t="str">
        <f>IF(AND($F$19=4,$G$19=1,$I$19=3,$C$19=$O$19),"looks ok","Wrong")</f>
        <v>Wrong</v>
      </c>
      <c r="B19" s="100" t="s">
        <v>55</v>
      </c>
      <c r="C19" s="51">
        <v>8</v>
      </c>
      <c r="D19" s="101">
        <v>7.16</v>
      </c>
      <c r="E19" s="150">
        <f t="shared" si="0"/>
        <v>0.8399999999999999</v>
      </c>
      <c r="F19" s="70"/>
      <c r="G19" s="95"/>
      <c r="H19" s="95"/>
      <c r="I19" s="102"/>
      <c r="J19" s="95"/>
      <c r="K19" s="95"/>
      <c r="L19" s="95"/>
      <c r="M19" s="96"/>
      <c r="N19" s="103">
        <f t="shared" si="1"/>
        <v>0</v>
      </c>
      <c r="O19" s="104">
        <f t="shared" si="2"/>
        <v>7.16</v>
      </c>
      <c r="P19" s="42"/>
    </row>
    <row r="20" spans="1:16" ht="15.75">
      <c r="A20" s="99" t="str">
        <f>IF(AND($F$20=4,$H$20=1,$I$20=2,$C$20=$O$20),"looks ok","Wrong")</f>
        <v>Wrong</v>
      </c>
      <c r="B20" s="100" t="s">
        <v>56</v>
      </c>
      <c r="C20" s="51">
        <v>1</v>
      </c>
      <c r="D20" s="101">
        <v>0.36</v>
      </c>
      <c r="E20" s="150">
        <f t="shared" si="0"/>
        <v>0.64</v>
      </c>
      <c r="F20" s="70"/>
      <c r="G20" s="95"/>
      <c r="H20" s="95"/>
      <c r="I20" s="102"/>
      <c r="J20" s="95"/>
      <c r="K20" s="95"/>
      <c r="L20" s="95"/>
      <c r="M20" s="96"/>
      <c r="N20" s="103">
        <f t="shared" si="1"/>
        <v>0</v>
      </c>
      <c r="O20" s="104">
        <f t="shared" si="2"/>
        <v>0.36</v>
      </c>
      <c r="P20" s="42"/>
    </row>
    <row r="21" spans="1:16" ht="15.75">
      <c r="A21" s="99" t="str">
        <f>IF(AND($F$21=2,$G$21=1,$H$21=1,$I$21=1,$J$21=2,$K$21=1,$C$21=$O$21),"looks ok","Wrong")</f>
        <v>Wrong</v>
      </c>
      <c r="B21" s="100" t="s">
        <v>57</v>
      </c>
      <c r="C21" s="51">
        <v>60</v>
      </c>
      <c r="D21" s="101">
        <v>52.58</v>
      </c>
      <c r="E21" s="150">
        <f t="shared" si="0"/>
        <v>7.420000000000002</v>
      </c>
      <c r="F21" s="70"/>
      <c r="G21" s="95"/>
      <c r="H21" s="95"/>
      <c r="I21" s="102"/>
      <c r="J21" s="70"/>
      <c r="K21" s="95"/>
      <c r="L21" s="95"/>
      <c r="M21" s="96"/>
      <c r="N21" s="103">
        <f t="shared" si="1"/>
        <v>0</v>
      </c>
      <c r="O21" s="104">
        <f t="shared" si="2"/>
        <v>52.58</v>
      </c>
      <c r="P21" s="42"/>
    </row>
    <row r="22" spans="1:16" ht="16.5" thickBot="1">
      <c r="A22" s="99" t="str">
        <f>IF(AND($F$22=1,$G$22=1,$I$22=2,$L$22=1,$C$22=$O$22),"looks ok","Wrong")</f>
        <v>Wrong</v>
      </c>
      <c r="B22" s="105" t="s">
        <v>58</v>
      </c>
      <c r="C22" s="106">
        <v>40</v>
      </c>
      <c r="D22" s="107">
        <v>29.44</v>
      </c>
      <c r="E22" s="150">
        <f t="shared" si="0"/>
        <v>10.559999999999999</v>
      </c>
      <c r="F22" s="70"/>
      <c r="G22" s="95"/>
      <c r="H22" s="95"/>
      <c r="I22" s="102"/>
      <c r="J22" s="95"/>
      <c r="K22" s="95"/>
      <c r="L22" s="95"/>
      <c r="M22" s="108"/>
      <c r="N22" s="109">
        <f t="shared" si="1"/>
        <v>0</v>
      </c>
      <c r="O22" s="104">
        <f t="shared" si="2"/>
        <v>29.44</v>
      </c>
      <c r="P22" s="42"/>
    </row>
    <row r="23" spans="1:16" ht="13.5" thickTop="1">
      <c r="A23" s="160"/>
      <c r="B23" s="160"/>
      <c r="C23" s="161"/>
      <c r="D23" s="161"/>
      <c r="E23" s="162"/>
      <c r="F23" s="163"/>
      <c r="G23" s="163"/>
      <c r="H23" s="163"/>
      <c r="I23" s="163"/>
      <c r="J23" s="163"/>
      <c r="K23" s="163"/>
      <c r="L23" s="163"/>
      <c r="M23" s="163"/>
      <c r="N23" s="160"/>
      <c r="O23" s="164"/>
      <c r="P23" s="42"/>
    </row>
    <row r="24" spans="1:16" ht="12.75">
      <c r="A24" s="160"/>
      <c r="B24" s="160"/>
      <c r="C24" s="161"/>
      <c r="D24" s="161"/>
      <c r="E24" s="161"/>
      <c r="F24" s="160"/>
      <c r="G24" s="160"/>
      <c r="H24" s="160"/>
      <c r="I24" s="160"/>
      <c r="J24" s="160"/>
      <c r="K24" s="160"/>
      <c r="L24" s="160"/>
      <c r="M24" s="160"/>
      <c r="N24" s="160"/>
      <c r="O24" s="160"/>
      <c r="P24" s="42"/>
    </row>
    <row r="25" spans="1:16" ht="12.75">
      <c r="A25" s="165"/>
      <c r="B25" s="165"/>
      <c r="C25" s="165"/>
      <c r="D25" s="165"/>
      <c r="E25" s="165"/>
      <c r="F25" s="165"/>
      <c r="G25" s="165"/>
      <c r="H25" s="165"/>
      <c r="I25" s="165"/>
      <c r="J25" s="165"/>
      <c r="K25" s="165"/>
      <c r="L25" s="165"/>
      <c r="M25" s="165"/>
      <c r="N25" s="165"/>
      <c r="O25" s="166"/>
      <c r="P25" s="42"/>
    </row>
    <row r="26" spans="1:16" ht="12.75">
      <c r="A26" s="165"/>
      <c r="B26" s="165"/>
      <c r="C26" s="165"/>
      <c r="D26" s="165"/>
      <c r="E26" s="165"/>
      <c r="F26" s="165"/>
      <c r="G26" s="165"/>
      <c r="H26" s="165"/>
      <c r="I26" s="165"/>
      <c r="J26" s="165"/>
      <c r="K26" s="165"/>
      <c r="L26" s="165"/>
      <c r="M26" s="165"/>
      <c r="N26" s="165"/>
      <c r="O26" s="160"/>
      <c r="P26" s="42"/>
    </row>
    <row r="27" spans="1:16" ht="12.75">
      <c r="A27" s="160"/>
      <c r="B27" s="160"/>
      <c r="C27" s="161"/>
      <c r="D27" s="161"/>
      <c r="E27" s="161"/>
      <c r="F27" s="160"/>
      <c r="G27" s="160"/>
      <c r="H27" s="160"/>
      <c r="I27" s="160"/>
      <c r="J27" s="160"/>
      <c r="K27" s="160"/>
      <c r="L27" s="160"/>
      <c r="M27" s="160"/>
      <c r="N27" s="160"/>
      <c r="O27" s="160"/>
      <c r="P27" s="42"/>
    </row>
    <row r="28" spans="1:16" ht="12.75">
      <c r="A28" s="160" t="s">
        <v>59</v>
      </c>
      <c r="B28" s="160"/>
      <c r="C28" s="161"/>
      <c r="D28" s="161"/>
      <c r="E28" s="161"/>
      <c r="F28" s="160"/>
      <c r="G28" s="160"/>
      <c r="H28" s="160"/>
      <c r="I28" s="160"/>
      <c r="J28" s="160"/>
      <c r="K28" s="160"/>
      <c r="L28" s="160"/>
      <c r="M28" s="160"/>
      <c r="N28" s="167"/>
      <c r="O28" s="165"/>
      <c r="P28" s="42"/>
    </row>
    <row r="29" spans="1:16" ht="12.75">
      <c r="A29" s="42" t="s">
        <v>48</v>
      </c>
      <c r="B29" s="42"/>
      <c r="C29" s="231" t="str">
        <f>IF(AND(MAX(F12:M12)=4,MIN(F12:M12)&gt;0,C12=O12),"looks ok","Check the number  of coins or bills")</f>
        <v>looks ok</v>
      </c>
      <c r="D29" s="231"/>
      <c r="E29" s="231"/>
      <c r="F29" s="231"/>
      <c r="G29" s="231"/>
      <c r="H29" s="42"/>
      <c r="I29" s="42"/>
      <c r="J29" s="42"/>
      <c r="K29" s="42"/>
      <c r="L29" s="42"/>
      <c r="M29" s="42"/>
      <c r="N29" s="42"/>
      <c r="O29" s="42"/>
      <c r="P29" s="42"/>
    </row>
    <row r="30" spans="1:16" ht="12.75">
      <c r="A30" s="42" t="s">
        <v>60</v>
      </c>
      <c r="B30" s="42"/>
      <c r="C30" s="99" t="str">
        <f>IF(AND($F$13=3,$H$13=1,$I$13=2,$K$13=1,$C$13=$O$13),"looks ok","Wrong")</f>
        <v>Wrong</v>
      </c>
      <c r="D30" s="110"/>
      <c r="E30" s="110"/>
      <c r="F30" s="110"/>
      <c r="G30" s="110"/>
      <c r="H30" s="42"/>
      <c r="I30" s="42"/>
      <c r="J30" s="42"/>
      <c r="K30" s="42"/>
      <c r="L30" s="42"/>
      <c r="M30" s="42"/>
      <c r="N30" s="42"/>
      <c r="O30" s="42"/>
      <c r="P30" s="42"/>
    </row>
    <row r="31" spans="1:16" ht="12.75">
      <c r="A31" s="42" t="s">
        <v>61</v>
      </c>
      <c r="B31" s="42"/>
      <c r="C31" s="99" t="str">
        <f>IF(AND($F$14=1,$G$14=1,$I$14=3,$J$14=1,$K$14=1,$C$14=$O$14),"looks ok","Wrong")</f>
        <v>Wrong</v>
      </c>
      <c r="D31" s="110"/>
      <c r="E31" s="110"/>
      <c r="F31" s="110"/>
      <c r="G31" s="110"/>
      <c r="H31" s="42"/>
      <c r="I31" s="42"/>
      <c r="J31" s="42"/>
      <c r="K31" s="42"/>
      <c r="L31" s="42"/>
      <c r="M31" s="42"/>
      <c r="N31" s="42"/>
      <c r="O31" s="42"/>
      <c r="P31" s="42"/>
    </row>
    <row r="32" spans="1:16" ht="12.75">
      <c r="A32" s="42" t="s">
        <v>62</v>
      </c>
      <c r="B32" s="42"/>
      <c r="C32" s="99" t="str">
        <f>IF(AND($F$15=4,$I$15=2,$J$15=3,$C$15=$O$15),"looks ok","Wrong")</f>
        <v>Wrong</v>
      </c>
      <c r="D32" s="110"/>
      <c r="E32" s="110"/>
      <c r="F32" s="110"/>
      <c r="G32" s="110"/>
      <c r="H32" s="42"/>
      <c r="I32" s="42"/>
      <c r="J32" s="42"/>
      <c r="K32" s="42"/>
      <c r="L32" s="42"/>
      <c r="M32" s="42"/>
      <c r="N32" s="42"/>
      <c r="O32" s="42"/>
      <c r="P32" s="42"/>
    </row>
    <row r="33" spans="1:16" ht="12.75">
      <c r="A33" s="42" t="s">
        <v>63</v>
      </c>
      <c r="B33" s="42"/>
      <c r="C33" s="99" t="str">
        <f>IF(AND($F$16=2,$H$16=2,$I$16=3,$J$16=2,$C$16=$O$16),"looks ok","Wrong")</f>
        <v>Wrong</v>
      </c>
      <c r="D33" s="110"/>
      <c r="E33" s="110"/>
      <c r="F33" s="110"/>
      <c r="G33" s="110"/>
      <c r="H33" s="42"/>
      <c r="I33" s="42"/>
      <c r="J33" s="42"/>
      <c r="K33" s="42"/>
      <c r="L33" s="42"/>
      <c r="M33" s="42"/>
      <c r="N33" s="42"/>
      <c r="O33" s="42"/>
      <c r="P33" s="42"/>
    </row>
    <row r="34" spans="1:16" ht="12.75">
      <c r="A34" s="42" t="s">
        <v>64</v>
      </c>
      <c r="B34" s="42"/>
      <c r="C34" s="99" t="str">
        <f>IF(AND($F$17=4,$I$17=3,$J$17=2,$C$17=$O$17),"looks ok","Wrong")</f>
        <v>Wrong</v>
      </c>
      <c r="D34" s="110"/>
      <c r="E34" s="110"/>
      <c r="F34" s="110"/>
      <c r="G34" s="110"/>
      <c r="H34" s="42"/>
      <c r="I34" s="42"/>
      <c r="J34" s="42"/>
      <c r="K34" s="42"/>
      <c r="L34" s="42"/>
      <c r="M34" s="42"/>
      <c r="N34" s="42"/>
      <c r="O34" s="42"/>
      <c r="P34" s="42"/>
    </row>
    <row r="35" spans="1:16" ht="12.75">
      <c r="A35" s="42" t="s">
        <v>65</v>
      </c>
      <c r="B35" s="42"/>
      <c r="C35" s="99" t="str">
        <f>IF(AND($F$18=4,$G$18=1,$H$18=1,$I$18=3,$C$18=$O$18),"looks ok","Wrong")</f>
        <v>Wrong</v>
      </c>
      <c r="D35" s="110"/>
      <c r="E35" s="110"/>
      <c r="F35" s="110"/>
      <c r="G35" s="110"/>
      <c r="H35" s="42"/>
      <c r="I35" s="42"/>
      <c r="J35" s="42"/>
      <c r="K35" s="42"/>
      <c r="L35" s="42"/>
      <c r="M35" s="42"/>
      <c r="N35" s="42"/>
      <c r="O35" s="42"/>
      <c r="P35" s="42"/>
    </row>
    <row r="36" spans="1:16" ht="12.75">
      <c r="A36" s="42" t="s">
        <v>66</v>
      </c>
      <c r="B36" s="42"/>
      <c r="C36" s="99" t="str">
        <f>IF(AND($F$19=4,$G$19=1,$I$19=3,$C$19=$O$19),"looks ok","Wrong")</f>
        <v>Wrong</v>
      </c>
      <c r="D36" s="110"/>
      <c r="E36" s="110"/>
      <c r="F36" s="110"/>
      <c r="G36" s="110"/>
      <c r="H36" s="42"/>
      <c r="I36" s="42"/>
      <c r="J36" s="42"/>
      <c r="K36" s="42"/>
      <c r="L36" s="42"/>
      <c r="M36" s="42"/>
      <c r="N36" s="42"/>
      <c r="O36" s="42"/>
      <c r="P36" s="42"/>
    </row>
    <row r="37" spans="1:16" ht="12.75">
      <c r="A37" s="42" t="s">
        <v>67</v>
      </c>
      <c r="B37" s="42"/>
      <c r="C37" s="99" t="str">
        <f>IF(AND($F$20=4,$H$20=1,$I$20=2,$C$20=$O$20),"looks ok","Wrong")</f>
        <v>Wrong</v>
      </c>
      <c r="D37" s="110"/>
      <c r="E37" s="110"/>
      <c r="F37" s="110"/>
      <c r="G37" s="110"/>
      <c r="H37" s="42"/>
      <c r="I37" s="42"/>
      <c r="J37" s="42"/>
      <c r="K37" s="42"/>
      <c r="L37" s="42"/>
      <c r="M37" s="42"/>
      <c r="N37" s="42"/>
      <c r="O37" s="42"/>
      <c r="P37" s="42"/>
    </row>
    <row r="38" spans="1:16" ht="12.75">
      <c r="A38" s="42" t="s">
        <v>68</v>
      </c>
      <c r="B38" s="42"/>
      <c r="C38" s="99" t="str">
        <f>IF(AND($F$21=2,$G$21=1,$H$21=1,$I$21=1,$J$21=2,$K$21=1,$C$21=$O$21),"looks ok","Wrong")</f>
        <v>Wrong</v>
      </c>
      <c r="D38" s="110"/>
      <c r="E38" s="110"/>
      <c r="F38" s="110"/>
      <c r="G38" s="110"/>
      <c r="H38" s="42"/>
      <c r="I38" s="42"/>
      <c r="J38" s="42"/>
      <c r="K38" s="42"/>
      <c r="L38" s="42"/>
      <c r="M38" s="42"/>
      <c r="N38" s="42"/>
      <c r="O38" s="42"/>
      <c r="P38" s="42"/>
    </row>
    <row r="39" spans="1:16" ht="12.75">
      <c r="A39" s="42" t="s">
        <v>69</v>
      </c>
      <c r="B39" s="42"/>
      <c r="C39" s="99" t="str">
        <f>IF(AND($F$22=1,$G$22=1,$I$22=2,$L$22=1,$C$22=$O$22),"looks ok","Wrong")</f>
        <v>Wrong</v>
      </c>
      <c r="D39" s="110"/>
      <c r="E39" s="110"/>
      <c r="F39" s="110"/>
      <c r="G39" s="110"/>
      <c r="H39" s="42"/>
      <c r="I39" s="42"/>
      <c r="J39" s="42"/>
      <c r="K39" s="42"/>
      <c r="L39" s="42"/>
      <c r="M39" s="42"/>
      <c r="N39" s="42"/>
      <c r="O39" s="42"/>
      <c r="P39" s="42"/>
    </row>
  </sheetData>
  <sheetProtection sheet="1" objects="1" scenarios="1" selectLockedCells="1"/>
  <mergeCells count="12">
    <mergeCell ref="A2:N4"/>
    <mergeCell ref="A5:N5"/>
    <mergeCell ref="A6:N6"/>
    <mergeCell ref="A1:C1"/>
    <mergeCell ref="D1:F1"/>
    <mergeCell ref="O8:O11"/>
    <mergeCell ref="C29:G29"/>
    <mergeCell ref="C8:C11"/>
    <mergeCell ref="D8:D11"/>
    <mergeCell ref="F8:I9"/>
    <mergeCell ref="J8:M9"/>
    <mergeCell ref="N8:N11"/>
  </mergeCells>
  <conditionalFormatting sqref="C29:C39 A13:A22">
    <cfRule type="cellIs" priority="1" dxfId="8" operator="equal" stopIfTrue="1">
      <formula>"looks ok"</formula>
    </cfRule>
    <cfRule type="cellIs" priority="2" dxfId="7" operator="notEqual" stopIfTrue="1">
      <formula>"looks ok"</formula>
    </cfRule>
  </conditionalFormatting>
  <conditionalFormatting sqref="N28 O23">
    <cfRule type="cellIs" priority="3" dxfId="42" operator="notEqual" stopIfTrue="1">
      <formula>$C$13</formula>
    </cfRule>
  </conditionalFormatting>
  <conditionalFormatting sqref="O13:O22 O25">
    <cfRule type="cellIs" priority="4" dxfId="42" operator="notEqual" stopIfTrue="1">
      <formula>C13</formula>
    </cfRule>
  </conditionalFormatting>
  <conditionalFormatting sqref="G13 G15:G17 G20 H14:H15 H17 H19 H22 J13 J18:J20 K15:K20 J22:K22 L12:L21 M12:M22">
    <cfRule type="cellIs" priority="5" dxfId="7" operator="notEqual" stopIfTrue="1">
      <formula>0</formula>
    </cfRule>
  </conditionalFormatting>
  <conditionalFormatting sqref="F13 J15">
    <cfRule type="cellIs" priority="6" dxfId="7" operator="greaterThan" stopIfTrue="1">
      <formula>4</formula>
    </cfRule>
    <cfRule type="cellIs" priority="7" dxfId="14" operator="equal" stopIfTrue="1">
      <formula>3</formula>
    </cfRule>
  </conditionalFormatting>
  <conditionalFormatting sqref="F14 F22 J14">
    <cfRule type="cellIs" priority="8" dxfId="7" operator="greaterThan" stopIfTrue="1">
      <formula>4</formula>
    </cfRule>
    <cfRule type="cellIs" priority="9" dxfId="14" operator="equal" stopIfTrue="1">
      <formula>1</formula>
    </cfRule>
  </conditionalFormatting>
  <conditionalFormatting sqref="F15 F17:F20">
    <cfRule type="cellIs" priority="10" dxfId="7" operator="greaterThan" stopIfTrue="1">
      <formula>4</formula>
    </cfRule>
    <cfRule type="cellIs" priority="11" dxfId="14" operator="equal" stopIfTrue="1">
      <formula>4</formula>
    </cfRule>
  </conditionalFormatting>
  <conditionalFormatting sqref="F16 F21 J16:J17 J21">
    <cfRule type="cellIs" priority="12" dxfId="7" operator="greaterThan" stopIfTrue="1">
      <formula>4</formula>
    </cfRule>
    <cfRule type="cellIs" priority="13" dxfId="14" operator="equal" stopIfTrue="1">
      <formula>2</formula>
    </cfRule>
  </conditionalFormatting>
  <conditionalFormatting sqref="G14 G18:G19 G21:G22 K13:K14 K21">
    <cfRule type="cellIs" priority="14" dxfId="7" operator="greaterThan" stopIfTrue="1">
      <formula>1</formula>
    </cfRule>
    <cfRule type="cellIs" priority="15" dxfId="14" operator="equal" stopIfTrue="1">
      <formula>1</formula>
    </cfRule>
  </conditionalFormatting>
  <conditionalFormatting sqref="H13 H20:H21 H18 L22">
    <cfRule type="cellIs" priority="16" dxfId="7" operator="greaterThan" stopIfTrue="1">
      <formula>2</formula>
    </cfRule>
    <cfRule type="cellIs" priority="17" dxfId="14" operator="equal" stopIfTrue="1">
      <formula>1</formula>
    </cfRule>
  </conditionalFormatting>
  <conditionalFormatting sqref="H16">
    <cfRule type="cellIs" priority="18" dxfId="7" operator="greaterThan" stopIfTrue="1">
      <formula>2</formula>
    </cfRule>
    <cfRule type="cellIs" priority="19" dxfId="14" operator="equal" stopIfTrue="1">
      <formula>2</formula>
    </cfRule>
  </conditionalFormatting>
  <conditionalFormatting sqref="I13 I15 I20 I22">
    <cfRule type="cellIs" priority="20" dxfId="7" operator="greaterThan" stopIfTrue="1">
      <formula>3</formula>
    </cfRule>
    <cfRule type="cellIs" priority="21" dxfId="14" operator="equal" stopIfTrue="1">
      <formula>2</formula>
    </cfRule>
  </conditionalFormatting>
  <conditionalFormatting sqref="I14 I16:I19">
    <cfRule type="cellIs" priority="22" dxfId="7" operator="greaterThan" stopIfTrue="1">
      <formula>3</formula>
    </cfRule>
    <cfRule type="cellIs" priority="23" dxfId="14" operator="equal" stopIfTrue="1">
      <formula>3</formula>
    </cfRule>
  </conditionalFormatting>
  <conditionalFormatting sqref="I21">
    <cfRule type="cellIs" priority="24" dxfId="7" operator="greaterThan" stopIfTrue="1">
      <formula>3</formula>
    </cfRule>
    <cfRule type="cellIs" priority="25" dxfId="14" operator="equal" stopIfTrue="1">
      <formula>1</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26"/>
  <sheetViews>
    <sheetView zoomScalePageLayoutView="0" workbookViewId="0" topLeftCell="A1">
      <selection activeCell="E14" sqref="E14"/>
    </sheetView>
  </sheetViews>
  <sheetFormatPr defaultColWidth="9.140625" defaultRowHeight="12.75"/>
  <cols>
    <col min="1" max="1" width="8.8515625" style="142" customWidth="1"/>
    <col min="2" max="2" width="19.140625" style="142" customWidth="1"/>
    <col min="3" max="3" width="13.8515625" style="142" customWidth="1"/>
    <col min="4" max="4" width="17.7109375" style="142" customWidth="1"/>
    <col min="5" max="5" width="16.8515625" style="142" customWidth="1"/>
    <col min="6" max="16384" width="9.140625" style="142" customWidth="1"/>
  </cols>
  <sheetData>
    <row r="1" spans="1:11" ht="15.75">
      <c r="A1" s="197"/>
      <c r="B1" s="208" t="str">
        <f>Scores!B1</f>
        <v>Your Name Here!</v>
      </c>
      <c r="C1" s="208"/>
      <c r="D1" s="208"/>
      <c r="E1" s="199" t="s">
        <v>108</v>
      </c>
      <c r="F1" s="200">
        <f>COUNTIF(F14:F39,"ok")</f>
        <v>0</v>
      </c>
      <c r="G1" s="199" t="s">
        <v>136</v>
      </c>
      <c r="H1" s="198">
        <f>Scores!C13</f>
        <v>0</v>
      </c>
      <c r="I1" s="198"/>
      <c r="J1" s="198"/>
      <c r="K1" s="198"/>
    </row>
    <row r="3" spans="1:11" ht="15">
      <c r="A3" s="251" t="s">
        <v>109</v>
      </c>
      <c r="B3" s="251"/>
      <c r="C3" s="251"/>
      <c r="D3" s="251"/>
      <c r="E3" s="251"/>
      <c r="F3" s="251"/>
      <c r="G3" s="251"/>
      <c r="H3" s="251"/>
      <c r="I3" s="251"/>
      <c r="J3" s="251"/>
      <c r="K3" s="251"/>
    </row>
    <row r="4" spans="1:11" ht="15">
      <c r="A4" s="250" t="s">
        <v>110</v>
      </c>
      <c r="B4" s="250"/>
      <c r="C4" s="250"/>
      <c r="D4" s="250"/>
      <c r="E4" s="250"/>
      <c r="F4" s="250"/>
      <c r="G4" s="250"/>
      <c r="H4" s="250"/>
      <c r="I4" s="250"/>
      <c r="J4" s="250"/>
      <c r="K4" s="250"/>
    </row>
    <row r="5" spans="1:11" ht="15">
      <c r="A5" s="250" t="s">
        <v>111</v>
      </c>
      <c r="B5" s="250"/>
      <c r="C5" s="250"/>
      <c r="D5" s="250"/>
      <c r="E5" s="250"/>
      <c r="F5" s="250"/>
      <c r="G5" s="250"/>
      <c r="H5" s="250"/>
      <c r="I5" s="250"/>
      <c r="J5" s="250"/>
      <c r="K5" s="250"/>
    </row>
    <row r="7" spans="1:11" ht="15">
      <c r="A7" s="250" t="s">
        <v>112</v>
      </c>
      <c r="B7" s="250"/>
      <c r="C7" s="250"/>
      <c r="D7" s="250"/>
      <c r="E7" s="250"/>
      <c r="F7" s="250"/>
      <c r="G7" s="250"/>
      <c r="H7" s="250"/>
      <c r="I7" s="250"/>
      <c r="J7" s="250"/>
      <c r="K7" s="250"/>
    </row>
    <row r="8" spans="1:11" ht="15">
      <c r="A8" s="250" t="s">
        <v>113</v>
      </c>
      <c r="B8" s="250"/>
      <c r="C8" s="250"/>
      <c r="D8" s="250"/>
      <c r="E8" s="250"/>
      <c r="F8" s="250"/>
      <c r="G8" s="250"/>
      <c r="H8" s="250"/>
      <c r="I8" s="250"/>
      <c r="J8" s="250"/>
      <c r="K8" s="250"/>
    </row>
    <row r="9" spans="1:11" ht="15">
      <c r="A9" s="250" t="s">
        <v>137</v>
      </c>
      <c r="B9" s="250"/>
      <c r="C9" s="250"/>
      <c r="D9" s="250"/>
      <c r="E9" s="250"/>
      <c r="F9" s="250"/>
      <c r="G9" s="250"/>
      <c r="H9" s="250"/>
      <c r="I9" s="250"/>
      <c r="J9" s="250"/>
      <c r="K9" s="250"/>
    </row>
    <row r="12" spans="2:5" ht="19.5" customHeight="1" thickBot="1">
      <c r="B12" s="143" t="s">
        <v>114</v>
      </c>
      <c r="C12" s="143" t="s">
        <v>115</v>
      </c>
      <c r="D12" s="143" t="s">
        <v>117</v>
      </c>
      <c r="E12" s="143" t="s">
        <v>116</v>
      </c>
    </row>
    <row r="13" spans="2:6" ht="15">
      <c r="B13" s="142" t="s">
        <v>118</v>
      </c>
      <c r="C13" s="144">
        <v>1</v>
      </c>
      <c r="D13" s="145">
        <f>1*0.065</f>
        <v>0.065</v>
      </c>
      <c r="E13" s="144">
        <v>1.07</v>
      </c>
      <c r="F13" s="142" t="str">
        <f>IF(E13=1.07,"ok","wrong")</f>
        <v>ok</v>
      </c>
    </row>
    <row r="14" spans="2:6" ht="15">
      <c r="B14" s="142" t="s">
        <v>119</v>
      </c>
      <c r="C14" s="144">
        <v>2</v>
      </c>
      <c r="D14" s="145">
        <f>2*0.065</f>
        <v>0.13</v>
      </c>
      <c r="E14" s="176"/>
      <c r="F14" s="142" t="str">
        <f>IF(E14=2.13,"ok","wrong")</f>
        <v>wrong</v>
      </c>
    </row>
    <row r="15" spans="2:6" ht="15">
      <c r="B15" s="142" t="s">
        <v>120</v>
      </c>
      <c r="C15" s="144">
        <v>10</v>
      </c>
      <c r="D15" s="175">
        <f>10*0.065</f>
        <v>0.65</v>
      </c>
      <c r="E15" s="176"/>
      <c r="F15" s="142" t="str">
        <f>IF(E15=10.65,"ok","wrong")</f>
        <v>wrong</v>
      </c>
    </row>
    <row r="16" spans="2:6" ht="15">
      <c r="B16" s="142" t="s">
        <v>121</v>
      </c>
      <c r="C16" s="144">
        <v>20</v>
      </c>
      <c r="D16" s="175">
        <f>20*0.065</f>
        <v>1.3</v>
      </c>
      <c r="E16" s="176"/>
      <c r="F16" s="142" t="str">
        <f>IF(E16=21.3,"ok","wrong")</f>
        <v>wrong</v>
      </c>
    </row>
    <row r="17" spans="2:6" ht="15">
      <c r="B17" s="142" t="s">
        <v>122</v>
      </c>
      <c r="C17" s="144">
        <v>100</v>
      </c>
      <c r="D17" s="176"/>
      <c r="E17" s="176"/>
      <c r="F17" s="142" t="str">
        <f>IF(E17=106.5,"ok","wrong")</f>
        <v>wrong</v>
      </c>
    </row>
    <row r="18" spans="2:6" ht="15">
      <c r="B18" s="142" t="s">
        <v>123</v>
      </c>
      <c r="C18" s="144">
        <v>25000</v>
      </c>
      <c r="D18" s="176"/>
      <c r="E18" s="176"/>
      <c r="F18" s="142" t="str">
        <f>IF(E18=26625,"ok","wrong")</f>
        <v>wrong</v>
      </c>
    </row>
    <row r="19" spans="3:5" ht="15">
      <c r="C19" s="144"/>
      <c r="D19" s="144"/>
      <c r="E19" s="144"/>
    </row>
    <row r="20" spans="3:5" ht="15">
      <c r="C20" s="144"/>
      <c r="D20" s="144"/>
      <c r="E20" s="144"/>
    </row>
    <row r="21" spans="3:5" ht="15">
      <c r="C21" s="144"/>
      <c r="D21" s="144"/>
      <c r="E21" s="144"/>
    </row>
    <row r="22" spans="3:5" ht="15">
      <c r="C22" s="144"/>
      <c r="D22" s="144"/>
      <c r="E22" s="144"/>
    </row>
    <row r="23" spans="3:5" ht="15">
      <c r="C23" s="144"/>
      <c r="D23" s="144"/>
      <c r="E23" s="144"/>
    </row>
    <row r="24" spans="3:5" ht="15">
      <c r="C24" s="144"/>
      <c r="D24" s="144"/>
      <c r="E24" s="144"/>
    </row>
    <row r="25" spans="3:5" ht="15">
      <c r="C25" s="144"/>
      <c r="D25" s="144"/>
      <c r="E25" s="144"/>
    </row>
    <row r="26" spans="3:5" ht="15">
      <c r="C26" s="144"/>
      <c r="D26" s="144"/>
      <c r="E26" s="144"/>
    </row>
  </sheetData>
  <sheetProtection sheet="1" objects="1" scenarios="1" selectLockedCells="1"/>
  <mergeCells count="7">
    <mergeCell ref="B1:D1"/>
    <mergeCell ref="A7:K7"/>
    <mergeCell ref="A8:K8"/>
    <mergeCell ref="A9:K9"/>
    <mergeCell ref="A4:K4"/>
    <mergeCell ref="A3:K3"/>
    <mergeCell ref="A5:K5"/>
  </mergeCells>
  <conditionalFormatting sqref="E13">
    <cfRule type="cellIs" priority="1" dxfId="14" operator="equal" stopIfTrue="1">
      <formula>1.07</formula>
    </cfRule>
  </conditionalFormatting>
  <conditionalFormatting sqref="E14">
    <cfRule type="cellIs" priority="2" dxfId="8" operator="equal" stopIfTrue="1">
      <formula>2.13</formula>
    </cfRule>
  </conditionalFormatting>
  <conditionalFormatting sqref="E15">
    <cfRule type="cellIs" priority="3" dxfId="8" operator="equal" stopIfTrue="1">
      <formula>10.65</formula>
    </cfRule>
  </conditionalFormatting>
  <conditionalFormatting sqref="E16">
    <cfRule type="cellIs" priority="4" dxfId="8" operator="equal" stopIfTrue="1">
      <formula>21.3</formula>
    </cfRule>
  </conditionalFormatting>
  <conditionalFormatting sqref="E17">
    <cfRule type="cellIs" priority="5" dxfId="8" operator="equal" stopIfTrue="1">
      <formula>106.5</formula>
    </cfRule>
  </conditionalFormatting>
  <conditionalFormatting sqref="E18">
    <cfRule type="cellIs" priority="6" dxfId="8" operator="equal" stopIfTrue="1">
      <formula>26625</formula>
    </cfRule>
  </conditionalFormatting>
  <conditionalFormatting sqref="D17">
    <cfRule type="cellIs" priority="7" dxfId="8" operator="equal" stopIfTrue="1">
      <formula>6.5</formula>
    </cfRule>
  </conditionalFormatting>
  <conditionalFormatting sqref="D18">
    <cfRule type="cellIs" priority="8" dxfId="8" operator="equal" stopIfTrue="1">
      <formula>1625</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8">
      <selection activeCell="D13" sqref="D13"/>
    </sheetView>
  </sheetViews>
  <sheetFormatPr defaultColWidth="9.140625" defaultRowHeight="12.75"/>
  <cols>
    <col min="7" max="7" width="11.7109375" style="0" customWidth="1"/>
    <col min="18" max="18" width="8.8515625" style="177" customWidth="1"/>
  </cols>
  <sheetData>
    <row r="1" spans="1:11" ht="15.75">
      <c r="A1" s="208" t="str">
        <f>Scores!B1</f>
        <v>Your Name Here!</v>
      </c>
      <c r="B1" s="208"/>
      <c r="C1" s="208"/>
      <c r="D1" s="208"/>
      <c r="E1" s="208"/>
      <c r="F1" s="208"/>
      <c r="G1" s="182" t="s">
        <v>2</v>
      </c>
      <c r="H1" s="182">
        <f>IF(COUNTIF(A14:A27,"OK")=14,10,IF(COUNTIF(A14:A27,"OK")&gt;6,5,0))</f>
        <v>0</v>
      </c>
      <c r="I1" s="180" t="s">
        <v>136</v>
      </c>
      <c r="J1" s="182">
        <f>Scores!C13</f>
        <v>0</v>
      </c>
      <c r="K1" s="184"/>
    </row>
    <row r="2" spans="1:16" ht="12.75">
      <c r="A2" s="267" t="s">
        <v>81</v>
      </c>
      <c r="B2" s="268"/>
      <c r="C2" s="268"/>
      <c r="D2" s="268"/>
      <c r="E2" s="268"/>
      <c r="F2" s="268"/>
      <c r="G2" s="268"/>
      <c r="H2" s="268"/>
      <c r="I2" s="268"/>
      <c r="J2" s="268"/>
      <c r="K2" s="268"/>
      <c r="L2" s="268"/>
      <c r="M2" s="268"/>
      <c r="N2" s="268"/>
      <c r="O2" s="268"/>
      <c r="P2" s="268"/>
    </row>
    <row r="3" spans="1:16" ht="12.75">
      <c r="A3" s="268"/>
      <c r="B3" s="268"/>
      <c r="C3" s="268"/>
      <c r="D3" s="268"/>
      <c r="E3" s="268"/>
      <c r="F3" s="268"/>
      <c r="G3" s="268"/>
      <c r="H3" s="268"/>
      <c r="I3" s="268"/>
      <c r="J3" s="268"/>
      <c r="K3" s="268"/>
      <c r="L3" s="268"/>
      <c r="M3" s="268"/>
      <c r="N3" s="268"/>
      <c r="O3" s="268"/>
      <c r="P3" s="268"/>
    </row>
    <row r="4" spans="1:16" ht="12.75">
      <c r="A4" s="268"/>
      <c r="B4" s="268"/>
      <c r="C4" s="268"/>
      <c r="D4" s="268"/>
      <c r="E4" s="268"/>
      <c r="F4" s="268"/>
      <c r="G4" s="268"/>
      <c r="H4" s="268"/>
      <c r="I4" s="268"/>
      <c r="J4" s="268"/>
      <c r="K4" s="268"/>
      <c r="L4" s="268"/>
      <c r="M4" s="268"/>
      <c r="N4" s="268"/>
      <c r="O4" s="268"/>
      <c r="P4" s="268"/>
    </row>
    <row r="5" spans="1:16" ht="15">
      <c r="A5" s="254" t="s">
        <v>82</v>
      </c>
      <c r="B5" s="254"/>
      <c r="C5" s="254"/>
      <c r="D5" s="254"/>
      <c r="E5" s="254"/>
      <c r="F5" s="254"/>
      <c r="G5" s="254"/>
      <c r="H5" s="254"/>
      <c r="I5" s="254"/>
      <c r="J5" s="254"/>
      <c r="K5" s="254"/>
      <c r="L5" s="254"/>
      <c r="M5" s="254"/>
      <c r="N5" s="254"/>
      <c r="O5" s="254"/>
      <c r="P5" s="254"/>
    </row>
    <row r="6" spans="1:16" ht="33" customHeight="1">
      <c r="A6" s="254" t="s">
        <v>83</v>
      </c>
      <c r="B6" s="254"/>
      <c r="C6" s="254"/>
      <c r="D6" s="254"/>
      <c r="E6" s="254"/>
      <c r="F6" s="254"/>
      <c r="G6" s="254"/>
      <c r="H6" s="254"/>
      <c r="I6" s="254"/>
      <c r="J6" s="254"/>
      <c r="K6" s="254"/>
      <c r="L6" s="254"/>
      <c r="M6" s="254"/>
      <c r="N6" s="254"/>
      <c r="O6" s="254"/>
      <c r="P6" s="254"/>
    </row>
    <row r="7" spans="1:16" ht="22.5" customHeight="1">
      <c r="A7" s="254" t="s">
        <v>84</v>
      </c>
      <c r="B7" s="254"/>
      <c r="C7" s="254"/>
      <c r="D7" s="254"/>
      <c r="E7" s="254"/>
      <c r="F7" s="254"/>
      <c r="G7" s="254"/>
      <c r="H7" s="254"/>
      <c r="I7" s="254"/>
      <c r="J7" s="254"/>
      <c r="K7" s="254"/>
      <c r="L7" s="254"/>
      <c r="M7" s="254"/>
      <c r="N7" s="254"/>
      <c r="O7" s="254"/>
      <c r="P7" s="254"/>
    </row>
    <row r="8" spans="1:18" ht="30.75" thickBot="1">
      <c r="A8" s="255" t="s">
        <v>85</v>
      </c>
      <c r="B8" s="255"/>
      <c r="C8" s="255"/>
      <c r="D8" s="255"/>
      <c r="E8" s="255"/>
      <c r="F8" s="255"/>
      <c r="G8" s="255"/>
      <c r="H8" s="255"/>
      <c r="I8" s="255"/>
      <c r="J8" s="255"/>
      <c r="K8" s="255"/>
      <c r="L8" s="255"/>
      <c r="M8" s="255"/>
      <c r="N8" s="255"/>
      <c r="O8" s="255"/>
      <c r="P8" s="255"/>
      <c r="Q8" s="255"/>
      <c r="R8" s="255"/>
    </row>
    <row r="9" spans="2:17" ht="16.5" thickTop="1">
      <c r="B9" s="256" t="s">
        <v>86</v>
      </c>
      <c r="C9" s="258" t="s">
        <v>76</v>
      </c>
      <c r="D9" s="260" t="s">
        <v>87</v>
      </c>
      <c r="E9" s="262" t="s">
        <v>88</v>
      </c>
      <c r="F9" s="262" t="s">
        <v>89</v>
      </c>
      <c r="G9" s="151" t="s">
        <v>77</v>
      </c>
      <c r="H9" s="269" t="s">
        <v>45</v>
      </c>
      <c r="I9" s="270"/>
      <c r="J9" s="270"/>
      <c r="K9" s="271"/>
      <c r="L9" s="275" t="s">
        <v>46</v>
      </c>
      <c r="M9" s="275"/>
      <c r="N9" s="275"/>
      <c r="O9" s="276"/>
      <c r="P9" s="265" t="s">
        <v>90</v>
      </c>
      <c r="Q9" s="252" t="s">
        <v>91</v>
      </c>
    </row>
    <row r="10" spans="2:17" ht="15.75">
      <c r="B10" s="257"/>
      <c r="C10" s="259"/>
      <c r="D10" s="261"/>
      <c r="E10" s="263"/>
      <c r="F10" s="263"/>
      <c r="G10" s="152"/>
      <c r="H10" s="272"/>
      <c r="I10" s="273"/>
      <c r="J10" s="273"/>
      <c r="K10" s="274"/>
      <c r="L10" s="277"/>
      <c r="M10" s="277"/>
      <c r="N10" s="277"/>
      <c r="O10" s="278"/>
      <c r="P10" s="266"/>
      <c r="Q10" s="253"/>
    </row>
    <row r="11" spans="2:17" ht="15.75">
      <c r="B11" s="257"/>
      <c r="C11" s="259"/>
      <c r="D11" s="261"/>
      <c r="E11" s="263"/>
      <c r="F11" s="263"/>
      <c r="G11" s="152"/>
      <c r="H11" s="111">
        <v>0.01</v>
      </c>
      <c r="I11" s="112">
        <v>0.05</v>
      </c>
      <c r="J11" s="113">
        <v>0.1</v>
      </c>
      <c r="K11" s="114">
        <v>0.25</v>
      </c>
      <c r="L11" s="115">
        <v>1</v>
      </c>
      <c r="M11" s="115">
        <v>5</v>
      </c>
      <c r="N11" s="115">
        <v>10</v>
      </c>
      <c r="O11" s="116">
        <v>20</v>
      </c>
      <c r="P11" s="266"/>
      <c r="Q11" s="253"/>
    </row>
    <row r="12" spans="2:17" ht="16.5" thickBot="1">
      <c r="B12" s="257"/>
      <c r="C12" s="259"/>
      <c r="D12" s="261"/>
      <c r="E12" s="263"/>
      <c r="F12" s="264"/>
      <c r="G12" s="153"/>
      <c r="H12" s="117"/>
      <c r="I12" s="118"/>
      <c r="J12" s="118"/>
      <c r="K12" s="119"/>
      <c r="L12" s="118"/>
      <c r="M12" s="118"/>
      <c r="N12" s="118"/>
      <c r="O12" s="120"/>
      <c r="P12" s="266"/>
      <c r="Q12" s="253"/>
    </row>
    <row r="13" spans="1:17" ht="16.5" thickBot="1">
      <c r="A13" s="64"/>
      <c r="B13" s="121" t="s">
        <v>48</v>
      </c>
      <c r="C13" s="60">
        <v>12.75</v>
      </c>
      <c r="D13" s="201">
        <f>12.75*0.065</f>
        <v>0.82875</v>
      </c>
      <c r="E13" s="173">
        <f>+C13+D13</f>
        <v>13.57875</v>
      </c>
      <c r="F13" s="60">
        <v>15</v>
      </c>
      <c r="G13" s="154">
        <f>F13-E13</f>
        <v>1.4212500000000006</v>
      </c>
      <c r="H13" s="70">
        <v>2</v>
      </c>
      <c r="I13" s="95">
        <v>1</v>
      </c>
      <c r="J13" s="95">
        <v>1</v>
      </c>
      <c r="K13" s="102">
        <v>1</v>
      </c>
      <c r="L13" s="70">
        <v>1</v>
      </c>
      <c r="M13" s="93"/>
      <c r="N13" s="93"/>
      <c r="O13" s="122"/>
      <c r="P13" s="123">
        <f>+(H13*$H$11)+(I13*I$11)+(J13*J$11)+(K13*K$11)+(L13*L$11)+(M13*M$11)+(N13*N$11)+(O13*O$11)</f>
        <v>1.42</v>
      </c>
      <c r="Q13" s="124">
        <f>ROUND(+E13+P13,2)</f>
        <v>15</v>
      </c>
    </row>
    <row r="14" spans="1:18" ht="15.75">
      <c r="A14" t="str">
        <f>IF(AND(H14=3,I14=1,F14=Q14),"OK","Error")</f>
        <v>Error</v>
      </c>
      <c r="B14" s="125" t="s">
        <v>49</v>
      </c>
      <c r="C14" s="51">
        <v>18.7</v>
      </c>
      <c r="D14" s="174"/>
      <c r="E14" s="126">
        <f aca="true" t="shared" si="0" ref="E14:E27">+C14+D14</f>
        <v>18.7</v>
      </c>
      <c r="F14" s="51">
        <v>20</v>
      </c>
      <c r="G14" s="155">
        <f aca="true" t="shared" si="1" ref="G14:G27">F14-E14</f>
        <v>1.3000000000000007</v>
      </c>
      <c r="H14" s="70"/>
      <c r="I14" s="95"/>
      <c r="J14" s="95"/>
      <c r="K14" s="102"/>
      <c r="L14" s="127"/>
      <c r="M14" s="127"/>
      <c r="N14" s="95"/>
      <c r="O14" s="96"/>
      <c r="P14" s="128">
        <f aca="true" t="shared" si="2" ref="P14:P27">+(H14*$H$11)+(I14*I$11)+(J14*J$11)+(K14*K$11)+(L14*L$11)+(M14*M$11)+(N14*N$11)+(O14*O$11)</f>
        <v>0</v>
      </c>
      <c r="Q14" s="129">
        <f aca="true" t="shared" si="3" ref="Q14:Q27">ROUND(+E14+P14,2)</f>
        <v>18.7</v>
      </c>
      <c r="R14" s="177" t="b">
        <f>F14=Q14</f>
        <v>0</v>
      </c>
    </row>
    <row r="15" spans="1:18" ht="15.75">
      <c r="A15" t="str">
        <f>IF(AND(H15=1,K15=1,L15=3,F15=Q15),"OK","Error")</f>
        <v>Error</v>
      </c>
      <c r="B15" s="125" t="s">
        <v>50</v>
      </c>
      <c r="C15" s="51">
        <v>20.41</v>
      </c>
      <c r="D15" s="174"/>
      <c r="E15" s="126">
        <f t="shared" si="0"/>
        <v>20.41</v>
      </c>
      <c r="F15" s="51">
        <v>25</v>
      </c>
      <c r="G15" s="155">
        <f t="shared" si="1"/>
        <v>4.59</v>
      </c>
      <c r="H15" s="70"/>
      <c r="I15" s="95"/>
      <c r="J15" s="95"/>
      <c r="K15" s="102"/>
      <c r="L15" s="70"/>
      <c r="M15" s="127"/>
      <c r="N15" s="95"/>
      <c r="O15" s="96"/>
      <c r="P15" s="128">
        <f t="shared" si="2"/>
        <v>0</v>
      </c>
      <c r="Q15" s="129">
        <f t="shared" si="3"/>
        <v>20.41</v>
      </c>
      <c r="R15" s="177" t="b">
        <f aca="true" t="shared" si="4" ref="R15:R27">F15=Q15</f>
        <v>0</v>
      </c>
    </row>
    <row r="16" spans="1:18" ht="15.75">
      <c r="A16" t="str">
        <f>IF(AND(J16=1,K16=3,L16=2,F16=Q16),"OK","Error")</f>
        <v>Error</v>
      </c>
      <c r="B16" s="125" t="s">
        <v>51</v>
      </c>
      <c r="C16" s="51">
        <v>16.1</v>
      </c>
      <c r="D16" s="174"/>
      <c r="E16" s="126">
        <f t="shared" si="0"/>
        <v>16.1</v>
      </c>
      <c r="F16" s="51">
        <v>20</v>
      </c>
      <c r="G16" s="155">
        <f t="shared" si="1"/>
        <v>3.8999999999999986</v>
      </c>
      <c r="H16" s="70"/>
      <c r="I16" s="127"/>
      <c r="J16" s="95"/>
      <c r="K16" s="102"/>
      <c r="L16" s="70"/>
      <c r="M16" s="95"/>
      <c r="N16" s="127"/>
      <c r="O16" s="96"/>
      <c r="P16" s="128">
        <f t="shared" si="2"/>
        <v>0</v>
      </c>
      <c r="Q16" s="129">
        <f t="shared" si="3"/>
        <v>16.1</v>
      </c>
      <c r="R16" s="177" t="b">
        <f t="shared" si="4"/>
        <v>0</v>
      </c>
    </row>
    <row r="17" spans="1:18" ht="15.75">
      <c r="A17" t="str">
        <f>IF(AND(H17=3,I17=1,J17=1,F17=Q17),"OK","Error")</f>
        <v>Error</v>
      </c>
      <c r="B17" s="125" t="s">
        <v>52</v>
      </c>
      <c r="C17" s="51">
        <v>9.22</v>
      </c>
      <c r="D17" s="174"/>
      <c r="E17" s="126">
        <f t="shared" si="0"/>
        <v>9.22</v>
      </c>
      <c r="F17" s="51">
        <v>10</v>
      </c>
      <c r="G17" s="155">
        <f t="shared" si="1"/>
        <v>0.7799999999999994</v>
      </c>
      <c r="H17" s="70"/>
      <c r="I17" s="95"/>
      <c r="J17" s="95"/>
      <c r="K17" s="102"/>
      <c r="L17" s="127"/>
      <c r="M17" s="95"/>
      <c r="N17" s="95"/>
      <c r="O17" s="96"/>
      <c r="P17" s="128">
        <f t="shared" si="2"/>
        <v>0</v>
      </c>
      <c r="Q17" s="129">
        <f t="shared" si="3"/>
        <v>9.22</v>
      </c>
      <c r="R17" s="177" t="b">
        <f t="shared" si="4"/>
        <v>0</v>
      </c>
    </row>
    <row r="18" spans="1:18" ht="15.75">
      <c r="A18" t="str">
        <f>IF(AND(H18=3,J18=2,K18=2,L18=4,F18=Q18),"OK","Error")</f>
        <v>Error</v>
      </c>
      <c r="B18" s="125" t="s">
        <v>53</v>
      </c>
      <c r="C18" s="51">
        <v>14.34</v>
      </c>
      <c r="D18" s="174"/>
      <c r="E18" s="126">
        <f t="shared" si="0"/>
        <v>14.34</v>
      </c>
      <c r="F18" s="51">
        <v>20</v>
      </c>
      <c r="G18" s="155">
        <f t="shared" si="1"/>
        <v>5.66</v>
      </c>
      <c r="H18" s="70"/>
      <c r="I18" s="127"/>
      <c r="J18" s="95"/>
      <c r="K18" s="102"/>
      <c r="L18" s="70"/>
      <c r="M18" s="127"/>
      <c r="N18" s="127"/>
      <c r="O18" s="96"/>
      <c r="P18" s="128">
        <f t="shared" si="2"/>
        <v>0</v>
      </c>
      <c r="Q18" s="129">
        <f t="shared" si="3"/>
        <v>14.34</v>
      </c>
      <c r="R18" s="177" t="b">
        <f t="shared" si="4"/>
        <v>0</v>
      </c>
    </row>
    <row r="19" spans="1:18" ht="15.75">
      <c r="A19" t="str">
        <f>IF(AND(H19=2,I19=1,K19=3,L19=1,F19=Q19),"OK","Error")</f>
        <v>Error</v>
      </c>
      <c r="B19" s="125" t="s">
        <v>54</v>
      </c>
      <c r="C19" s="51">
        <v>2.99</v>
      </c>
      <c r="D19" s="174"/>
      <c r="E19" s="126">
        <f t="shared" si="0"/>
        <v>2.99</v>
      </c>
      <c r="F19" s="51">
        <v>5</v>
      </c>
      <c r="G19" s="155">
        <f t="shared" si="1"/>
        <v>2.01</v>
      </c>
      <c r="H19" s="70"/>
      <c r="I19" s="95"/>
      <c r="J19" s="95"/>
      <c r="K19" s="102"/>
      <c r="L19" s="70"/>
      <c r="M19" s="95"/>
      <c r="N19" s="127"/>
      <c r="O19" s="96"/>
      <c r="P19" s="128">
        <f t="shared" si="2"/>
        <v>0</v>
      </c>
      <c r="Q19" s="129">
        <f t="shared" si="3"/>
        <v>2.99</v>
      </c>
      <c r="R19" s="177" t="b">
        <f t="shared" si="4"/>
        <v>0</v>
      </c>
    </row>
    <row r="20" spans="1:18" ht="15.75">
      <c r="A20" t="str">
        <f>IF(AND(H20=2,L20=2,M20=1,F20=Q20),"OK","Error")</f>
        <v>Error</v>
      </c>
      <c r="B20" s="125" t="s">
        <v>55</v>
      </c>
      <c r="C20" s="51">
        <v>12.19</v>
      </c>
      <c r="D20" s="174"/>
      <c r="E20" s="126">
        <f t="shared" si="0"/>
        <v>12.19</v>
      </c>
      <c r="F20" s="51">
        <v>20</v>
      </c>
      <c r="G20" s="155">
        <f t="shared" si="1"/>
        <v>7.8100000000000005</v>
      </c>
      <c r="H20" s="70"/>
      <c r="I20" s="95"/>
      <c r="J20" s="95"/>
      <c r="K20" s="102"/>
      <c r="L20" s="127"/>
      <c r="M20" s="95"/>
      <c r="N20" s="127"/>
      <c r="O20" s="96"/>
      <c r="P20" s="128">
        <f t="shared" si="2"/>
        <v>0</v>
      </c>
      <c r="Q20" s="129">
        <f t="shared" si="3"/>
        <v>12.19</v>
      </c>
      <c r="R20" s="177" t="b">
        <f t="shared" si="4"/>
        <v>0</v>
      </c>
    </row>
    <row r="21" spans="1:18" ht="15.75">
      <c r="A21" t="str">
        <f>IF(AND(J21=2,K21=1,L21=1,M21=1,F21=Q21),"OK","Error")</f>
        <v>Error</v>
      </c>
      <c r="B21" s="125" t="s">
        <v>56</v>
      </c>
      <c r="C21" s="51">
        <v>3.33</v>
      </c>
      <c r="D21" s="174"/>
      <c r="E21" s="126">
        <f t="shared" si="0"/>
        <v>3.33</v>
      </c>
      <c r="F21" s="51">
        <v>10</v>
      </c>
      <c r="G21" s="155">
        <f t="shared" si="1"/>
        <v>6.67</v>
      </c>
      <c r="H21" s="70"/>
      <c r="I21" s="95"/>
      <c r="J21" s="95"/>
      <c r="K21" s="102"/>
      <c r="L21" s="70"/>
      <c r="M21" s="95"/>
      <c r="N21" s="127"/>
      <c r="O21" s="96"/>
      <c r="P21" s="128">
        <f t="shared" si="2"/>
        <v>0</v>
      </c>
      <c r="Q21" s="129">
        <f t="shared" si="3"/>
        <v>3.33</v>
      </c>
      <c r="R21" s="177" t="b">
        <f t="shared" si="4"/>
        <v>0</v>
      </c>
    </row>
    <row r="22" spans="1:18" ht="15.75">
      <c r="A22" t="str">
        <f>IF(AND(H22=2,I22=1,J22=1,K22=2,L22=4,N22=1,F22=Q22),"OK","Error")</f>
        <v>Error</v>
      </c>
      <c r="B22" s="125" t="s">
        <v>57</v>
      </c>
      <c r="C22" s="51">
        <v>5</v>
      </c>
      <c r="D22" s="174"/>
      <c r="E22" s="126">
        <f t="shared" si="0"/>
        <v>5</v>
      </c>
      <c r="F22" s="51">
        <v>20</v>
      </c>
      <c r="G22" s="155">
        <v>14.67</v>
      </c>
      <c r="H22" s="70"/>
      <c r="I22" s="95"/>
      <c r="J22" s="95"/>
      <c r="K22" s="102"/>
      <c r="L22" s="70"/>
      <c r="M22" s="95"/>
      <c r="N22" s="95"/>
      <c r="O22" s="96"/>
      <c r="P22" s="128">
        <f t="shared" si="2"/>
        <v>0</v>
      </c>
      <c r="Q22" s="129">
        <f t="shared" si="3"/>
        <v>5</v>
      </c>
      <c r="R22" s="177" t="b">
        <f t="shared" si="4"/>
        <v>0</v>
      </c>
    </row>
    <row r="23" spans="1:18" ht="15.75">
      <c r="A23" t="str">
        <f>IF(AND(H23=1,K23=3,L23=3,M23=1,F23=Q23),"OK","Error")</f>
        <v>Error</v>
      </c>
      <c r="B23" s="125" t="s">
        <v>58</v>
      </c>
      <c r="C23" s="51">
        <v>10.55</v>
      </c>
      <c r="D23" s="174"/>
      <c r="E23" s="126">
        <f t="shared" si="0"/>
        <v>10.55</v>
      </c>
      <c r="F23" s="51">
        <v>20</v>
      </c>
      <c r="G23" s="155">
        <f t="shared" si="1"/>
        <v>9.45</v>
      </c>
      <c r="H23" s="70"/>
      <c r="I23" s="95"/>
      <c r="J23" s="95"/>
      <c r="K23" s="102"/>
      <c r="L23" s="70"/>
      <c r="M23" s="95"/>
      <c r="N23" s="127"/>
      <c r="O23" s="96"/>
      <c r="P23" s="128">
        <f t="shared" si="2"/>
        <v>0</v>
      </c>
      <c r="Q23" s="129">
        <f t="shared" si="3"/>
        <v>10.55</v>
      </c>
      <c r="R23" s="177" t="b">
        <f t="shared" si="4"/>
        <v>0</v>
      </c>
    </row>
    <row r="24" spans="1:18" ht="15.75">
      <c r="A24" t="str">
        <f>IF(AND(H24=3,I24=1,K24=2,L24=3,F24=Q24),"OK","Error")</f>
        <v>Error</v>
      </c>
      <c r="B24" s="125" t="s">
        <v>92</v>
      </c>
      <c r="C24" s="51">
        <v>6.03</v>
      </c>
      <c r="D24" s="174"/>
      <c r="E24" s="126">
        <f t="shared" si="0"/>
        <v>6.03</v>
      </c>
      <c r="F24" s="51">
        <v>10</v>
      </c>
      <c r="G24" s="155">
        <f t="shared" si="1"/>
        <v>3.9699999999999998</v>
      </c>
      <c r="H24" s="70"/>
      <c r="I24" s="95"/>
      <c r="J24" s="95"/>
      <c r="K24" s="102"/>
      <c r="L24" s="70"/>
      <c r="M24" s="95"/>
      <c r="N24" s="127"/>
      <c r="O24" s="96"/>
      <c r="P24" s="128">
        <f t="shared" si="2"/>
        <v>0</v>
      </c>
      <c r="Q24" s="129">
        <f t="shared" si="3"/>
        <v>6.03</v>
      </c>
      <c r="R24" s="177" t="b">
        <f t="shared" si="4"/>
        <v>0</v>
      </c>
    </row>
    <row r="25" spans="1:18" ht="15.75">
      <c r="A25" t="str">
        <f>IF(AND(H25=3,J25=2,L25=3,F25=Q25),"OK","Error")</f>
        <v>Error</v>
      </c>
      <c r="B25" s="125" t="s">
        <v>93</v>
      </c>
      <c r="C25" s="51">
        <v>15.75</v>
      </c>
      <c r="D25" s="174"/>
      <c r="E25" s="126">
        <f t="shared" si="0"/>
        <v>15.75</v>
      </c>
      <c r="F25" s="51">
        <v>20</v>
      </c>
      <c r="G25" s="155">
        <f t="shared" si="1"/>
        <v>4.25</v>
      </c>
      <c r="H25" s="70"/>
      <c r="I25" s="95"/>
      <c r="J25" s="95"/>
      <c r="K25" s="102"/>
      <c r="L25" s="70"/>
      <c r="M25" s="95"/>
      <c r="N25" s="127"/>
      <c r="O25" s="96"/>
      <c r="P25" s="128">
        <f t="shared" si="2"/>
        <v>0</v>
      </c>
      <c r="Q25" s="129">
        <f t="shared" si="3"/>
        <v>15.75</v>
      </c>
      <c r="R25" s="177" t="b">
        <f t="shared" si="4"/>
        <v>0</v>
      </c>
    </row>
    <row r="26" spans="1:18" ht="15.75">
      <c r="A26" t="str">
        <f>IF(AND(H26=4,J26=1,L26=3,M26=1,F26=Q26),"OK","Error")</f>
        <v>Error</v>
      </c>
      <c r="B26" s="125" t="s">
        <v>94</v>
      </c>
      <c r="C26" s="51">
        <v>1.75</v>
      </c>
      <c r="D26" s="174"/>
      <c r="E26" s="126">
        <f t="shared" si="0"/>
        <v>1.75</v>
      </c>
      <c r="F26" s="51">
        <v>10</v>
      </c>
      <c r="G26" s="155">
        <f t="shared" si="1"/>
        <v>8.25</v>
      </c>
      <c r="H26" s="70"/>
      <c r="I26" s="95"/>
      <c r="J26" s="95"/>
      <c r="K26" s="102"/>
      <c r="L26" s="70"/>
      <c r="M26" s="95"/>
      <c r="N26" s="127"/>
      <c r="O26" s="96"/>
      <c r="P26" s="128">
        <f t="shared" si="2"/>
        <v>0</v>
      </c>
      <c r="Q26" s="129">
        <f t="shared" si="3"/>
        <v>1.75</v>
      </c>
      <c r="R26" s="177" t="b">
        <f t="shared" si="4"/>
        <v>0</v>
      </c>
    </row>
    <row r="27" spans="1:18" ht="16.5" thickBot="1">
      <c r="A27" t="str">
        <f>IF(AND(H27=1,L27=2,N27=1,F27=Q27),"OK","Error")</f>
        <v>Error</v>
      </c>
      <c r="B27" s="130" t="s">
        <v>95</v>
      </c>
      <c r="C27" s="106">
        <v>7.5</v>
      </c>
      <c r="D27" s="174"/>
      <c r="E27" s="126">
        <f t="shared" si="0"/>
        <v>7.5</v>
      </c>
      <c r="F27" s="51">
        <v>20</v>
      </c>
      <c r="G27" s="155">
        <f t="shared" si="1"/>
        <v>12.5</v>
      </c>
      <c r="H27" s="70"/>
      <c r="I27" s="95"/>
      <c r="J27" s="95"/>
      <c r="K27" s="102"/>
      <c r="L27" s="70"/>
      <c r="M27" s="95"/>
      <c r="N27" s="95"/>
      <c r="O27" s="133"/>
      <c r="P27" s="134">
        <f t="shared" si="2"/>
        <v>0</v>
      </c>
      <c r="Q27" s="129">
        <f t="shared" si="3"/>
        <v>7.5</v>
      </c>
      <c r="R27" s="177" t="b">
        <f t="shared" si="4"/>
        <v>0</v>
      </c>
    </row>
    <row r="28" spans="4:14" ht="13.5" thickTop="1">
      <c r="D28" s="48"/>
      <c r="E28" s="135"/>
      <c r="F28" s="135"/>
      <c r="G28" s="135"/>
      <c r="H28" s="135"/>
      <c r="I28" s="135"/>
      <c r="J28" s="135"/>
      <c r="K28" s="135"/>
      <c r="L28" s="135"/>
      <c r="M28" s="135"/>
      <c r="N28" s="135"/>
    </row>
  </sheetData>
  <sheetProtection sheet="1" objects="1" scenarios="1" selectLockedCells="1"/>
  <mergeCells count="16">
    <mergeCell ref="P9:P12"/>
    <mergeCell ref="A2:P4"/>
    <mergeCell ref="A5:P5"/>
    <mergeCell ref="A6:P6"/>
    <mergeCell ref="H9:K10"/>
    <mergeCell ref="L9:O10"/>
    <mergeCell ref="A1:C1"/>
    <mergeCell ref="D1:F1"/>
    <mergeCell ref="Q9:Q12"/>
    <mergeCell ref="A7:P7"/>
    <mergeCell ref="A8:R8"/>
    <mergeCell ref="B9:B12"/>
    <mergeCell ref="C9:C12"/>
    <mergeCell ref="D9:D12"/>
    <mergeCell ref="E9:E12"/>
    <mergeCell ref="F9:F12"/>
  </mergeCells>
  <conditionalFormatting sqref="E13">
    <cfRule type="cellIs" priority="1" dxfId="42" operator="notEqual" stopIfTrue="1">
      <formula>+C13+(C13*0.065)</formula>
    </cfRule>
  </conditionalFormatting>
  <conditionalFormatting sqref="Q14:Q27">
    <cfRule type="cellIs" priority="2" dxfId="0" operator="equal" stopIfTrue="1">
      <formula>$F14</formula>
    </cfRule>
  </conditionalFormatting>
  <conditionalFormatting sqref="E14:E27">
    <cfRule type="cellIs" priority="3" dxfId="39" operator="equal" stopIfTrue="1">
      <formula>C14+(C14*0.065)</formula>
    </cfRule>
  </conditionalFormatting>
  <conditionalFormatting sqref="D14:D27">
    <cfRule type="cellIs" priority="4" dxfId="39" operator="equal" stopIfTrue="1">
      <formula>C14*0.065</formula>
    </cfRule>
  </conditionalFormatting>
  <conditionalFormatting sqref="H16 H21 L17 L14">
    <cfRule type="cellIs" priority="5" dxfId="7" operator="greaterThan" stopIfTrue="1">
      <formula>4</formula>
    </cfRule>
  </conditionalFormatting>
  <conditionalFormatting sqref="I25:I27 I20:I21 I15:I16 I18 I23 M27 M13:M19 M22 M24:M25 N13:N21 N23:N26">
    <cfRule type="cellIs" priority="6" dxfId="7" operator="greaterThan" stopIfTrue="1">
      <formula>1</formula>
    </cfRule>
  </conditionalFormatting>
  <conditionalFormatting sqref="J14:J15 J19:J20 J23:J24 J27">
    <cfRule type="cellIs" priority="7" dxfId="7" operator="greaterThan" stopIfTrue="1">
      <formula>2</formula>
    </cfRule>
  </conditionalFormatting>
  <conditionalFormatting sqref="K25:K27 K17 K20 K14">
    <cfRule type="cellIs" priority="8" dxfId="7" operator="greaterThan" stopIfTrue="1">
      <formula>3</formula>
    </cfRule>
  </conditionalFormatting>
  <conditionalFormatting sqref="A14:A27">
    <cfRule type="cellIs" priority="9" dxfId="0" operator="equal" stopIfTrue="1">
      <formula>"OK"</formula>
    </cfRule>
  </conditionalFormatting>
  <conditionalFormatting sqref="H17:H18 H14 H24:H25 L15 L23:L26">
    <cfRule type="cellIs" priority="10" dxfId="7" operator="greaterThan" stopIfTrue="1">
      <formula>4</formula>
    </cfRule>
    <cfRule type="cellIs" priority="11" dxfId="14" operator="equal" stopIfTrue="1">
      <formula>3</formula>
    </cfRule>
  </conditionalFormatting>
  <conditionalFormatting sqref="H15 H23 H27 L13 L19 L21">
    <cfRule type="cellIs" priority="12" dxfId="7" operator="greaterThan" stopIfTrue="1">
      <formula>4</formula>
    </cfRule>
    <cfRule type="cellIs" priority="13" dxfId="14" operator="equal" stopIfTrue="1">
      <formula>1</formula>
    </cfRule>
  </conditionalFormatting>
  <conditionalFormatting sqref="H19:H20 H22 H13 L16 L27 L20">
    <cfRule type="cellIs" priority="14" dxfId="7" operator="greaterThan" stopIfTrue="1">
      <formula>4</formula>
    </cfRule>
    <cfRule type="cellIs" priority="15" dxfId="14" operator="equal" stopIfTrue="1">
      <formula>2</formula>
    </cfRule>
  </conditionalFormatting>
  <conditionalFormatting sqref="H26 L18 L22">
    <cfRule type="cellIs" priority="16" dxfId="7" operator="greaterThan" stopIfTrue="1">
      <formula>4</formula>
    </cfRule>
    <cfRule type="cellIs" priority="17" dxfId="14" operator="equal" stopIfTrue="1">
      <formula>4</formula>
    </cfRule>
  </conditionalFormatting>
  <conditionalFormatting sqref="I17 I24 I22 I19 I13:I14 M20:M21 M23 M26">
    <cfRule type="cellIs" priority="18" dxfId="7" operator="greaterThan" stopIfTrue="1">
      <formula>1</formula>
    </cfRule>
    <cfRule type="cellIs" priority="19" dxfId="14" operator="equal" stopIfTrue="1">
      <formula>1</formula>
    </cfRule>
  </conditionalFormatting>
  <conditionalFormatting sqref="J13 J22 J16:J17 J26 N22 N27">
    <cfRule type="cellIs" priority="20" dxfId="7" operator="greaterThan" stopIfTrue="1">
      <formula>2</formula>
    </cfRule>
    <cfRule type="cellIs" priority="21" dxfId="14" operator="equal" stopIfTrue="1">
      <formula>1</formula>
    </cfRule>
  </conditionalFormatting>
  <conditionalFormatting sqref="J18 J21 J25">
    <cfRule type="cellIs" priority="22" dxfId="7" operator="greaterThan" stopIfTrue="1">
      <formula>2</formula>
    </cfRule>
    <cfRule type="cellIs" priority="23" dxfId="14" operator="equal" stopIfTrue="1">
      <formula>2</formula>
    </cfRule>
  </conditionalFormatting>
  <conditionalFormatting sqref="K13 K15 K21">
    <cfRule type="cellIs" priority="24" dxfId="7" operator="greaterThan" stopIfTrue="1">
      <formula>3</formula>
    </cfRule>
    <cfRule type="cellIs" priority="25" dxfId="14" operator="equal" stopIfTrue="1">
      <formula>1</formula>
    </cfRule>
  </conditionalFormatting>
  <conditionalFormatting sqref="K16 K19 K23">
    <cfRule type="cellIs" priority="26" dxfId="7" operator="greaterThan" stopIfTrue="1">
      <formula>3</formula>
    </cfRule>
    <cfRule type="cellIs" priority="27" dxfId="14" operator="equal" stopIfTrue="1">
      <formula>3</formula>
    </cfRule>
  </conditionalFormatting>
  <conditionalFormatting sqref="K18 K22 K24">
    <cfRule type="cellIs" priority="28" dxfId="7" operator="greaterThan" stopIfTrue="1">
      <formula>3</formula>
    </cfRule>
    <cfRule type="cellIs" priority="29" dxfId="14" operator="equal" stopIfTrue="1">
      <formula>2</formula>
    </cfRule>
  </conditionalFormatting>
  <conditionalFormatting sqref="D13">
    <cfRule type="cellIs" priority="30" dxfId="8" operator="equal" stopIfTrue="1">
      <formula>12.75*0.065</formula>
    </cfRule>
  </conditionalFormatting>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L34"/>
  <sheetViews>
    <sheetView zoomScalePageLayoutView="0" workbookViewId="0" topLeftCell="A9">
      <selection activeCell="D13" sqref="D13"/>
    </sheetView>
  </sheetViews>
  <sheetFormatPr defaultColWidth="9.140625" defaultRowHeight="12.75"/>
  <cols>
    <col min="3" max="3" width="14.28125" style="0" customWidth="1"/>
  </cols>
  <sheetData>
    <row r="1" spans="1:9" ht="15.75">
      <c r="A1" s="208" t="str">
        <f>Scores!B1</f>
        <v>Your Name Here!</v>
      </c>
      <c r="B1" s="208"/>
      <c r="C1" s="208"/>
      <c r="D1" s="183"/>
      <c r="E1" s="182" t="s">
        <v>2</v>
      </c>
      <c r="F1" s="182">
        <f>IF(COUNTIF(D21:L21,"OK")=9,10,0)</f>
        <v>0</v>
      </c>
      <c r="G1" s="182"/>
      <c r="H1" s="182" t="s">
        <v>136</v>
      </c>
      <c r="I1" s="182">
        <f>Scores!C13</f>
        <v>0</v>
      </c>
    </row>
    <row r="2" spans="1:12" ht="12.75">
      <c r="A2" s="267" t="s">
        <v>96</v>
      </c>
      <c r="B2" s="268"/>
      <c r="C2" s="268"/>
      <c r="D2" s="268"/>
      <c r="E2" s="268"/>
      <c r="F2" s="268"/>
      <c r="G2" s="268"/>
      <c r="H2" s="268"/>
      <c r="I2" s="268"/>
      <c r="J2" s="268"/>
      <c r="K2" s="268"/>
      <c r="L2" s="268"/>
    </row>
    <row r="3" spans="1:12" ht="12.75">
      <c r="A3" s="268"/>
      <c r="B3" s="268"/>
      <c r="C3" s="268"/>
      <c r="D3" s="268"/>
      <c r="E3" s="268"/>
      <c r="F3" s="268"/>
      <c r="G3" s="268"/>
      <c r="H3" s="268"/>
      <c r="I3" s="268"/>
      <c r="J3" s="268"/>
      <c r="K3" s="268"/>
      <c r="L3" s="268"/>
    </row>
    <row r="4" spans="1:12" ht="12.75">
      <c r="A4" s="268"/>
      <c r="B4" s="268"/>
      <c r="C4" s="268"/>
      <c r="D4" s="268"/>
      <c r="E4" s="268"/>
      <c r="F4" s="268"/>
      <c r="G4" s="268"/>
      <c r="H4" s="268"/>
      <c r="I4" s="268"/>
      <c r="J4" s="268"/>
      <c r="K4" s="268"/>
      <c r="L4" s="268"/>
    </row>
    <row r="5" spans="1:12" ht="15">
      <c r="A5" s="254" t="s">
        <v>98</v>
      </c>
      <c r="B5" s="254"/>
      <c r="C5" s="254"/>
      <c r="D5" s="254"/>
      <c r="E5" s="254"/>
      <c r="F5" s="254"/>
      <c r="G5" s="254"/>
      <c r="H5" s="254"/>
      <c r="I5" s="254"/>
      <c r="J5" s="254"/>
      <c r="K5" s="254"/>
      <c r="L5" s="254"/>
    </row>
    <row r="6" spans="1:12" ht="15">
      <c r="A6" s="254" t="s">
        <v>99</v>
      </c>
      <c r="B6" s="254"/>
      <c r="C6" s="254"/>
      <c r="D6" s="254"/>
      <c r="E6" s="254"/>
      <c r="F6" s="254"/>
      <c r="G6" s="254"/>
      <c r="H6" s="254"/>
      <c r="I6" s="254"/>
      <c r="J6" s="254"/>
      <c r="K6" s="254"/>
      <c r="L6" s="254"/>
    </row>
    <row r="7" spans="1:12" ht="15.75" thickBot="1">
      <c r="A7" s="254" t="s">
        <v>97</v>
      </c>
      <c r="B7" s="254"/>
      <c r="C7" s="254"/>
      <c r="D7" s="254"/>
      <c r="E7" s="254"/>
      <c r="F7" s="254"/>
      <c r="G7" s="254"/>
      <c r="H7" s="254"/>
      <c r="I7" s="254"/>
      <c r="J7" s="254"/>
      <c r="K7" s="254"/>
      <c r="L7" s="254"/>
    </row>
    <row r="8" spans="2:12" ht="13.5" thickTop="1">
      <c r="B8" s="279" t="s">
        <v>100</v>
      </c>
      <c r="C8" s="258" t="s">
        <v>101</v>
      </c>
      <c r="D8" s="269" t="s">
        <v>45</v>
      </c>
      <c r="E8" s="270"/>
      <c r="F8" s="270"/>
      <c r="G8" s="271"/>
      <c r="H8" s="275" t="s">
        <v>46</v>
      </c>
      <c r="I8" s="275"/>
      <c r="J8" s="275"/>
      <c r="K8" s="276"/>
      <c r="L8" s="281" t="s">
        <v>90</v>
      </c>
    </row>
    <row r="9" spans="2:12" ht="12.75">
      <c r="B9" s="280"/>
      <c r="C9" s="259"/>
      <c r="D9" s="272"/>
      <c r="E9" s="273"/>
      <c r="F9" s="273"/>
      <c r="G9" s="274"/>
      <c r="H9" s="277"/>
      <c r="I9" s="277"/>
      <c r="J9" s="277"/>
      <c r="K9" s="278"/>
      <c r="L9" s="282"/>
    </row>
    <row r="10" spans="2:12" ht="12.75">
      <c r="B10" s="280"/>
      <c r="C10" s="259"/>
      <c r="D10" s="111">
        <v>0.01</v>
      </c>
      <c r="E10" s="112">
        <v>0.05</v>
      </c>
      <c r="F10" s="113">
        <v>0.1</v>
      </c>
      <c r="G10" s="114">
        <v>0.25</v>
      </c>
      <c r="H10" s="115">
        <v>1</v>
      </c>
      <c r="I10" s="115">
        <v>5</v>
      </c>
      <c r="J10" s="115">
        <v>10</v>
      </c>
      <c r="K10" s="116">
        <v>20</v>
      </c>
      <c r="L10" s="282"/>
    </row>
    <row r="11" spans="2:12" ht="12.75">
      <c r="B11" s="280"/>
      <c r="C11" s="259"/>
      <c r="D11" s="117"/>
      <c r="E11" s="118"/>
      <c r="F11" s="118"/>
      <c r="G11" s="119"/>
      <c r="H11" s="118"/>
      <c r="I11" s="118"/>
      <c r="J11" s="118"/>
      <c r="K11" s="120"/>
      <c r="L11" s="282"/>
    </row>
    <row r="12" spans="1:12" ht="15.75">
      <c r="A12" s="64"/>
      <c r="B12" s="121" t="s">
        <v>102</v>
      </c>
      <c r="C12" s="149">
        <v>587.14</v>
      </c>
      <c r="D12" s="92">
        <v>9</v>
      </c>
      <c r="E12" s="93">
        <v>3</v>
      </c>
      <c r="F12" s="93">
        <v>4</v>
      </c>
      <c r="G12" s="94">
        <v>10</v>
      </c>
      <c r="H12" s="93">
        <v>9</v>
      </c>
      <c r="I12" s="93">
        <v>3</v>
      </c>
      <c r="J12" s="93">
        <v>4</v>
      </c>
      <c r="K12" s="122">
        <v>26</v>
      </c>
      <c r="L12" s="124">
        <f>+(D12*$D$10)+(E12*E$10)+(F12*F$10)+(G12*G$10)+(H12*H$10)+(I12*I$10)+(J12*J$10)+(K12*K$10)</f>
        <v>587.14</v>
      </c>
    </row>
    <row r="13" spans="1:12" ht="15.75">
      <c r="A13" s="99" t="str">
        <f>IF(AND($D$13=4,$F$13=2,$G$13=3,$H$13=4,$J$13=1,$K$13=3,$C$13=$L$13),"ok","Wrong")</f>
        <v>Wrong</v>
      </c>
      <c r="B13" s="125" t="s">
        <v>49</v>
      </c>
      <c r="C13" s="156">
        <v>74.99</v>
      </c>
      <c r="D13" s="70"/>
      <c r="E13" s="95"/>
      <c r="F13" s="95"/>
      <c r="G13" s="102"/>
      <c r="H13" s="127"/>
      <c r="I13" s="127"/>
      <c r="J13" s="95"/>
      <c r="K13" s="96"/>
      <c r="L13" s="137">
        <f aca="true" t="shared" si="0" ref="L13:L19">+(D13*$D$10)+(E13*E$10)+(F13*F$10)+(G13*G$10)+(H13*H$10)+(I13*I$10)+(J13*J$10)+(K13*K$10)</f>
        <v>0</v>
      </c>
    </row>
    <row r="14" spans="1:12" ht="15.75">
      <c r="A14" s="99" t="str">
        <f>IF(AND($J$14=1,$K$14=4,$C$14=$L$14),"ok","Wrong")</f>
        <v>Wrong</v>
      </c>
      <c r="B14" s="125" t="s">
        <v>50</v>
      </c>
      <c r="C14" s="156">
        <v>90</v>
      </c>
      <c r="D14" s="70"/>
      <c r="E14" s="95"/>
      <c r="F14" s="95"/>
      <c r="G14" s="102"/>
      <c r="H14" s="127"/>
      <c r="I14" s="127"/>
      <c r="J14" s="95"/>
      <c r="K14" s="96"/>
      <c r="L14" s="137">
        <f t="shared" si="0"/>
        <v>0</v>
      </c>
    </row>
    <row r="15" spans="1:12" ht="15.75">
      <c r="A15" s="99" t="str">
        <f>IF(AND($E$15=1,$F$15=1,$G$15=3,$H$15=3,$K$15=4,$C$15=$L$15),"ok","Wrong")</f>
        <v>Wrong</v>
      </c>
      <c r="B15" s="125" t="s">
        <v>51</v>
      </c>
      <c r="C15" s="156">
        <v>83.9</v>
      </c>
      <c r="D15" s="70"/>
      <c r="E15" s="95"/>
      <c r="F15" s="95"/>
      <c r="G15" s="102"/>
      <c r="H15" s="95"/>
      <c r="I15" s="95"/>
      <c r="J15" s="127"/>
      <c r="K15" s="96"/>
      <c r="L15" s="137">
        <f t="shared" si="0"/>
        <v>0</v>
      </c>
    </row>
    <row r="16" spans="1:12" ht="15.75">
      <c r="A16" s="99" t="str">
        <f>IF(AND($D$16=1,$E$16=1,$F$16=1,$G$16=2,$H$16=2,$K$16=4,$C$16=$L$16),"ok","Wrong")</f>
        <v>Wrong</v>
      </c>
      <c r="B16" s="125" t="s">
        <v>52</v>
      </c>
      <c r="C16" s="157">
        <v>82.66</v>
      </c>
      <c r="D16" s="95"/>
      <c r="E16" s="95"/>
      <c r="F16" s="95"/>
      <c r="G16" s="102"/>
      <c r="H16" s="95"/>
      <c r="I16" s="95"/>
      <c r="J16" s="95"/>
      <c r="K16" s="96"/>
      <c r="L16" s="137">
        <f t="shared" si="0"/>
        <v>0</v>
      </c>
    </row>
    <row r="17" spans="1:12" ht="15.75">
      <c r="A17" s="99" t="str">
        <f>IF(AND($D$17=4,$E$17=1,$I$17=1,$J$17=1,$K$17=4,$C$17=$L$17),"ok","Wrong")</f>
        <v>Wrong</v>
      </c>
      <c r="B17" s="125" t="s">
        <v>53</v>
      </c>
      <c r="C17" s="157">
        <v>95.09</v>
      </c>
      <c r="D17" s="95"/>
      <c r="E17" s="95"/>
      <c r="F17" s="95"/>
      <c r="G17" s="102"/>
      <c r="H17" s="127"/>
      <c r="I17" s="95"/>
      <c r="J17" s="95"/>
      <c r="K17" s="96"/>
      <c r="L17" s="137">
        <f t="shared" si="0"/>
        <v>0</v>
      </c>
    </row>
    <row r="18" spans="1:12" ht="15.75">
      <c r="A18" s="99" t="str">
        <f>IF(AND($I$18=1,$J$18=1,$K$18=3,$C$18=$L$18),"ok","Wrong")</f>
        <v>Wrong</v>
      </c>
      <c r="B18" s="125" t="s">
        <v>54</v>
      </c>
      <c r="C18" s="156">
        <v>75</v>
      </c>
      <c r="D18" s="70"/>
      <c r="E18" s="95"/>
      <c r="F18" s="95"/>
      <c r="G18" s="102"/>
      <c r="H18" s="127"/>
      <c r="I18" s="95"/>
      <c r="J18" s="95"/>
      <c r="K18" s="96"/>
      <c r="L18" s="137">
        <f t="shared" si="0"/>
        <v>0</v>
      </c>
    </row>
    <row r="19" spans="1:12" ht="16.5" thickBot="1">
      <c r="A19" s="99" t="str">
        <f>IF(AND($G$19=2,$I$19=1,$K$19=4,$C$19=$L$19),"ok","Wrong")</f>
        <v>Wrong</v>
      </c>
      <c r="B19" s="130" t="s">
        <v>55</v>
      </c>
      <c r="C19" s="158">
        <v>85.5</v>
      </c>
      <c r="D19" s="138"/>
      <c r="E19" s="131"/>
      <c r="F19" s="131"/>
      <c r="G19" s="132"/>
      <c r="H19" s="136"/>
      <c r="I19" s="95"/>
      <c r="J19" s="131"/>
      <c r="K19" s="108"/>
      <c r="L19" s="139">
        <f t="shared" si="0"/>
        <v>0</v>
      </c>
    </row>
    <row r="20" spans="2:12" ht="16.5" thickTop="1">
      <c r="B20" s="140" t="s">
        <v>103</v>
      </c>
      <c r="C20" s="159">
        <f>SUM(C13:C19)</f>
        <v>587.14</v>
      </c>
      <c r="D20" s="169">
        <f aca="true" t="shared" si="1" ref="D20:L20">SUM(D13:D19)</f>
        <v>0</v>
      </c>
      <c r="E20" s="169">
        <f t="shared" si="1"/>
        <v>0</v>
      </c>
      <c r="F20" s="169">
        <f t="shared" si="1"/>
        <v>0</v>
      </c>
      <c r="G20" s="191">
        <f t="shared" si="1"/>
        <v>0</v>
      </c>
      <c r="H20" s="169">
        <f t="shared" si="1"/>
        <v>0</v>
      </c>
      <c r="I20" s="192">
        <f t="shared" si="1"/>
        <v>0</v>
      </c>
      <c r="J20" s="169">
        <f t="shared" si="1"/>
        <v>0</v>
      </c>
      <c r="K20" s="192">
        <f t="shared" si="1"/>
        <v>0</v>
      </c>
      <c r="L20" s="3">
        <f t="shared" si="1"/>
        <v>0</v>
      </c>
    </row>
    <row r="21" spans="1:12" ht="12.75">
      <c r="A21" t="s">
        <v>104</v>
      </c>
      <c r="C21" s="3"/>
      <c r="D21" t="str">
        <f>IF(D12=D20,"OK","Wrong")</f>
        <v>Wrong</v>
      </c>
      <c r="E21" t="str">
        <f aca="true" t="shared" si="2" ref="E21:K21">IF(E12=E20,"OK","Wrong")</f>
        <v>Wrong</v>
      </c>
      <c r="F21" t="str">
        <f t="shared" si="2"/>
        <v>Wrong</v>
      </c>
      <c r="G21" t="str">
        <f t="shared" si="2"/>
        <v>Wrong</v>
      </c>
      <c r="H21" t="str">
        <f t="shared" si="2"/>
        <v>Wrong</v>
      </c>
      <c r="I21" t="str">
        <f t="shared" si="2"/>
        <v>Wrong</v>
      </c>
      <c r="J21" t="str">
        <f t="shared" si="2"/>
        <v>Wrong</v>
      </c>
      <c r="K21" t="str">
        <f t="shared" si="2"/>
        <v>Wrong</v>
      </c>
      <c r="L21" t="str">
        <f>IF(L12=L20,"OK","Wrong")</f>
        <v>Wrong</v>
      </c>
    </row>
    <row r="22" spans="1:12" ht="12.75">
      <c r="A22" s="283"/>
      <c r="B22" s="283"/>
      <c r="C22" s="283"/>
      <c r="D22" s="283"/>
      <c r="E22" s="283"/>
      <c r="F22" s="283"/>
      <c r="G22" s="283"/>
      <c r="H22" s="283"/>
      <c r="I22" s="283"/>
      <c r="J22" s="283"/>
      <c r="K22" s="283"/>
      <c r="L22" s="283"/>
    </row>
    <row r="23" spans="1:12" ht="12.75">
      <c r="A23" s="283"/>
      <c r="B23" s="283"/>
      <c r="C23" s="283"/>
      <c r="D23" s="283"/>
      <c r="E23" s="283"/>
      <c r="F23" s="283"/>
      <c r="G23" s="283"/>
      <c r="H23" s="283"/>
      <c r="I23" s="283"/>
      <c r="J23" s="283"/>
      <c r="K23" s="283"/>
      <c r="L23" s="283"/>
    </row>
    <row r="24" ht="12.75">
      <c r="C24" s="3"/>
    </row>
    <row r="25" spans="1:3" ht="12.75">
      <c r="A25" t="s">
        <v>59</v>
      </c>
      <c r="C25" s="3"/>
    </row>
    <row r="26" spans="1:6" ht="12.75">
      <c r="A26" t="s">
        <v>48</v>
      </c>
      <c r="C26" s="231" t="str">
        <f>IF(C12=L12,"Amount is ok","Check the number  of coins or bills")</f>
        <v>Amount is ok</v>
      </c>
      <c r="D26" s="231"/>
      <c r="E26" s="231"/>
      <c r="F26" s="231"/>
    </row>
    <row r="27" spans="1:6" ht="12.75">
      <c r="A27" t="s">
        <v>60</v>
      </c>
      <c r="C27" s="99" t="str">
        <f>IF(AND($D$13=4,$F$13=2,$G$13=3,$H$13=4,$J$13=1,$K$13=3,$C$13=$L$13),"ok","Wrong")</f>
        <v>Wrong</v>
      </c>
      <c r="D27" s="75"/>
      <c r="E27" s="75"/>
      <c r="F27" s="75"/>
    </row>
    <row r="28" spans="1:6" ht="12.75">
      <c r="A28" t="s">
        <v>61</v>
      </c>
      <c r="C28" s="99" t="str">
        <f>IF(AND($J$14=1,$K$14=4,$C$14=$L$14),"ok","Wrong")</f>
        <v>Wrong</v>
      </c>
      <c r="D28" s="75"/>
      <c r="E28" s="75"/>
      <c r="F28" s="75"/>
    </row>
    <row r="29" spans="1:6" ht="12.75">
      <c r="A29" t="s">
        <v>62</v>
      </c>
      <c r="C29" s="99" t="str">
        <f>IF(AND($E$15=1,$F$15=1,$G$15=3,$H$15=3,$K$15=4,$C$15=$L$15),"ok","Wrong")</f>
        <v>Wrong</v>
      </c>
      <c r="D29" s="75"/>
      <c r="E29" s="75"/>
      <c r="F29" s="75"/>
    </row>
    <row r="30" spans="1:6" ht="12.75">
      <c r="A30" t="s">
        <v>63</v>
      </c>
      <c r="C30" s="99" t="str">
        <f>IF(AND($D$16=1,$E$16=1,$F$16=1,$G$16=2,$H$16=2,$K$16=4,$C$16=$L$16),"ok","Wrong")</f>
        <v>Wrong</v>
      </c>
      <c r="D30" s="75"/>
      <c r="E30" s="75"/>
      <c r="F30" s="75"/>
    </row>
    <row r="31" spans="1:6" ht="12.75">
      <c r="A31" t="s">
        <v>64</v>
      </c>
      <c r="C31" s="99" t="str">
        <f>IF(AND($D$17=4,$E$17=1,$I$17=1,$J$17=1,$K$17=4,$C$17=$L$17),"ok","Wrong")</f>
        <v>Wrong</v>
      </c>
      <c r="D31" s="75"/>
      <c r="E31" s="75"/>
      <c r="F31" s="75"/>
    </row>
    <row r="32" spans="1:6" ht="12.75">
      <c r="A32" t="s">
        <v>65</v>
      </c>
      <c r="C32" s="99" t="str">
        <f>IF(AND($I$18=1,$J$18=1,$K$18=3,$C$18=$L$18),"ok","Wrong")</f>
        <v>Wrong</v>
      </c>
      <c r="D32" s="75"/>
      <c r="E32" s="75"/>
      <c r="F32" s="75"/>
    </row>
    <row r="33" spans="1:6" ht="12.75">
      <c r="A33" t="s">
        <v>66</v>
      </c>
      <c r="C33" s="99" t="str">
        <f>IF(AND($G$19=2,$I$19=1,$K$19=4,$C$19=$L$19),"ok","Wrong")</f>
        <v>Wrong</v>
      </c>
      <c r="D33" s="75"/>
      <c r="E33" s="75"/>
      <c r="F33" s="75"/>
    </row>
    <row r="34" spans="1:3" ht="12.75">
      <c r="A34" t="s">
        <v>105</v>
      </c>
      <c r="C34" s="3" t="str">
        <f>IF(AND($D$12=$D$20,$E$12=$E$20,$F$12=$F$20,$G$12=$G$20,$H$12=$H$20,$I$12=$I$20,$J$12=$J$20,$K$12=$K$20),"Totals are ok","The total number  of coins or bills isn't right")</f>
        <v>The total number  of coins or bills isn't right</v>
      </c>
    </row>
  </sheetData>
  <sheetProtection sheet="1" objects="1" scenarios="1" selectLockedCells="1"/>
  <mergeCells count="12">
    <mergeCell ref="A2:L4"/>
    <mergeCell ref="A5:L5"/>
    <mergeCell ref="A6:L6"/>
    <mergeCell ref="A1:C1"/>
    <mergeCell ref="A22:L23"/>
    <mergeCell ref="C26:F26"/>
    <mergeCell ref="A7:L7"/>
    <mergeCell ref="B8:B11"/>
    <mergeCell ref="C8:C11"/>
    <mergeCell ref="D8:G9"/>
    <mergeCell ref="H8:K9"/>
    <mergeCell ref="L8:L11"/>
  </mergeCells>
  <conditionalFormatting sqref="A13:A19 C26:F26">
    <cfRule type="cellIs" priority="1" dxfId="8" operator="equal" stopIfTrue="1">
      <formula>"Amount is ok"</formula>
    </cfRule>
    <cfRule type="cellIs" priority="2" dxfId="7" operator="notEqual" stopIfTrue="1">
      <formula>"Amount is ok"</formula>
    </cfRule>
  </conditionalFormatting>
  <conditionalFormatting sqref="D21:L21">
    <cfRule type="cellIs" priority="3" dxfId="8" operator="equal" stopIfTrue="1">
      <formula>"OK"</formula>
    </cfRule>
    <cfRule type="cellIs" priority="4" dxfId="7" operator="notEqual" stopIfTrue="1">
      <formula>"OK"</formula>
    </cfRule>
  </conditionalFormatting>
  <conditionalFormatting sqref="C27:C33">
    <cfRule type="cellIs" priority="5" dxfId="8" operator="equal" stopIfTrue="1">
      <formula>"ok"</formula>
    </cfRule>
    <cfRule type="cellIs" priority="6" dxfId="7" operator="notEqual" stopIfTrue="1">
      <formula>"Amount is ok"</formula>
    </cfRule>
  </conditionalFormatting>
  <conditionalFormatting sqref="D13 H13 K14:K19 D17 F12 F20 J20">
    <cfRule type="cellIs" priority="7" dxfId="0" operator="equal" stopIfTrue="1">
      <formula>4</formula>
    </cfRule>
  </conditionalFormatting>
  <conditionalFormatting sqref="F13 G16:H16 G19">
    <cfRule type="cellIs" priority="8" dxfId="0" operator="equal" stopIfTrue="1">
      <formula>2</formula>
    </cfRule>
  </conditionalFormatting>
  <conditionalFormatting sqref="G13 K13 G15:H15 E20 I20">
    <cfRule type="cellIs" priority="9" dxfId="0" operator="equal" stopIfTrue="1">
      <formula>3</formula>
    </cfRule>
  </conditionalFormatting>
  <conditionalFormatting sqref="J13:J14 E15:F15 D16:F16 E17 I17:J18 I19">
    <cfRule type="cellIs" priority="10" dxfId="0" operator="equal" stopIfTrue="1">
      <formula>1</formula>
    </cfRule>
  </conditionalFormatting>
  <conditionalFormatting sqref="D20 H20">
    <cfRule type="cellIs" priority="11" dxfId="0" operator="equal" stopIfTrue="1">
      <formula>9</formula>
    </cfRule>
  </conditionalFormatting>
  <conditionalFormatting sqref="G20">
    <cfRule type="cellIs" priority="12" dxfId="0" operator="equal" stopIfTrue="1">
      <formula>10</formula>
    </cfRule>
  </conditionalFormatting>
  <conditionalFormatting sqref="K20">
    <cfRule type="cellIs" priority="13" dxfId="0" operator="equal" stopIfTrue="1">
      <formula>26</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Norman Fuller</dc:creator>
  <cp:keywords/>
  <dc:description/>
  <cp:lastModifiedBy>Jeff Hinton</cp:lastModifiedBy>
  <cp:lastPrinted>2007-06-12T21:40:57Z</cp:lastPrinted>
  <dcterms:created xsi:type="dcterms:W3CDTF">2003-12-26T19:37:17Z</dcterms:created>
  <dcterms:modified xsi:type="dcterms:W3CDTF">2009-06-16T04:46:09Z</dcterms:modified>
  <cp:category/>
  <cp:version/>
  <cp:contentType/>
  <cp:contentStatus/>
</cp:coreProperties>
</file>